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semestr I-VIII" sheetId="1" r:id="rId1"/>
    <sheet name="Bloki specjalizacyjne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<sst xmlns="http://schemas.openxmlformats.org/spreadsheetml/2006/main" count="342" uniqueCount="222">
  <si>
    <t>Przedmiot</t>
  </si>
  <si>
    <t>ECTS</t>
  </si>
  <si>
    <t>Forma zal.</t>
  </si>
  <si>
    <t>Godziny ogółem</t>
  </si>
  <si>
    <t>Wykłady</t>
  </si>
  <si>
    <t>Ćw.Aud.</t>
  </si>
  <si>
    <t>Ćw.Lab.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</si>
  <si>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</si>
  <si>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</si>
  <si>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</si>
  <si>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</si>
  <si>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</si>
  <si>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</si>
  <si>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</si>
  <si>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</si>
  <si>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Technologia informacyjna</t>
  </si>
  <si>
    <t>Udział procentowy [%]</t>
  </si>
  <si>
    <t>Udział procentowy w całości godzin</t>
  </si>
  <si>
    <t>WYDZIAŁ INŻYNIERII PRODUKCJI</t>
  </si>
  <si>
    <t xml:space="preserve">SEMESTR I </t>
  </si>
  <si>
    <t>SEMESTR II</t>
  </si>
  <si>
    <t>Ochrona własności intelektualnej</t>
  </si>
  <si>
    <t>Numer przedmiotu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</si>
  <si>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</si>
  <si>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</si>
  <si>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</si>
  <si>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</si>
  <si>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</si>
  <si>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</si>
  <si>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</si>
  <si>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</si>
  <si>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</si>
  <si>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</si>
  <si>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</si>
  <si>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</si>
  <si>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</si>
  <si>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</si>
  <si>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</si>
  <si>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</si>
  <si>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</si>
  <si>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</si>
  <si>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</si>
  <si>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</si>
  <si>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</si>
  <si>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</si>
  <si>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</si>
  <si>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</si>
  <si>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</si>
  <si>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</si>
  <si>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30.</t>
  </si>
  <si>
    <t>32.</t>
  </si>
  <si>
    <t>33.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</si>
  <si>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</si>
  <si>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</si>
  <si>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</si>
  <si>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</si>
  <si>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</si>
  <si>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</si>
  <si>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</si>
  <si>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</si>
  <si>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</si>
  <si>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</si>
  <si>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</si>
  <si>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</si>
  <si>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</si>
  <si>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</si>
  <si>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</si>
  <si>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</si>
  <si>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</si>
  <si>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</si>
  <si>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</si>
  <si>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</si>
  <si>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</si>
  <si>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</si>
  <si>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</si>
  <si>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26.</t>
  </si>
  <si>
    <t>Seminarium dyplomowe 2</t>
  </si>
  <si>
    <t>Seminarium dyplomowe 1</t>
  </si>
  <si>
    <t>Nazwa przedmiotu do wyboru</t>
  </si>
  <si>
    <t>34.</t>
  </si>
  <si>
    <t>35.</t>
  </si>
  <si>
    <t>36.</t>
  </si>
  <si>
    <t>37.</t>
  </si>
  <si>
    <t>38.</t>
  </si>
  <si>
    <t>Matematyka</t>
  </si>
  <si>
    <t xml:space="preserve">Chemia </t>
  </si>
  <si>
    <t>Fizyka</t>
  </si>
  <si>
    <t>Geodezja i kartografia</t>
  </si>
  <si>
    <t>Informatyczne podstawy projektowania</t>
  </si>
  <si>
    <t>Mechanika płynów</t>
  </si>
  <si>
    <t>Systemy informacji przestrzennej</t>
  </si>
  <si>
    <t>Termodynamika techniczna</t>
  </si>
  <si>
    <t>Materiałoznawstwo</t>
  </si>
  <si>
    <t>Mechanika i wytrzymałość materiałów</t>
  </si>
  <si>
    <t xml:space="preserve">Mechanika gruntów i geotechnika </t>
  </si>
  <si>
    <t>Bezpieczeństwo przemysłowe</t>
  </si>
  <si>
    <t>Gospodarka wodna i ochrona wód</t>
  </si>
  <si>
    <t>Technologia wody i ścieków I</t>
  </si>
  <si>
    <t>Gospodarka odpadami</t>
  </si>
  <si>
    <t>Melioracje</t>
  </si>
  <si>
    <t>Ochrona przed hałasem i wibracjami</t>
  </si>
  <si>
    <t>Zarządzanie środowiskiem</t>
  </si>
  <si>
    <t>Gospodarka przestrzenna</t>
  </si>
  <si>
    <t>Technologia wody i ścieków II</t>
  </si>
  <si>
    <t>Wodociągi</t>
  </si>
  <si>
    <t>Podstawy kosztorysowania</t>
  </si>
  <si>
    <t>Ekonomika w inżynierii i ochronie środowiska</t>
  </si>
  <si>
    <t>Oczyszczanie ścieków w obszarach wiejskich</t>
  </si>
  <si>
    <t>Ćw. Proj.</t>
  </si>
  <si>
    <t xml:space="preserve">Polityka ekologiczna </t>
  </si>
  <si>
    <t>Filozofia</t>
  </si>
  <si>
    <t>Prawo ochrony środowiska</t>
  </si>
  <si>
    <t>Degradacja i rekultywacja zbiorników wodnych</t>
  </si>
  <si>
    <t>Techniki cieplne</t>
  </si>
  <si>
    <t>Inżynieria rzeczna i ochrona przed powodzią</t>
  </si>
  <si>
    <t>Rekultywacja terenów zdegradowanych</t>
  </si>
  <si>
    <t>Techniki ochrony gleb przed erozją</t>
  </si>
  <si>
    <t>Budowle hydrotechniczne</t>
  </si>
  <si>
    <t>Pompy i przepompownie</t>
  </si>
  <si>
    <t>Podstawy automatyki i sterowania</t>
  </si>
  <si>
    <t>10.</t>
  </si>
  <si>
    <t>Przedmiot do wyboru 2</t>
  </si>
  <si>
    <t>Przedmiot do wyboru 4</t>
  </si>
  <si>
    <t>Przedmiot do wyboru 5</t>
  </si>
  <si>
    <t>Przedmiot do wyboru 6</t>
  </si>
  <si>
    <t>Przedmiot do wyboru 7</t>
  </si>
  <si>
    <t>Etyka</t>
  </si>
  <si>
    <t>Ochrona środowiska</t>
  </si>
  <si>
    <t>Ekologia</t>
  </si>
  <si>
    <t>Ćw.proj.</t>
  </si>
  <si>
    <t>Przedmioty obieralne:</t>
  </si>
  <si>
    <t>Przedmioty do wyboru</t>
  </si>
  <si>
    <t>Język obcy</t>
  </si>
  <si>
    <t>Seminarium dyplomowe i projekt inżynierski</t>
  </si>
  <si>
    <t>Przyporządkowanie kierunku do dyscyplin</t>
  </si>
  <si>
    <t>1. Inżynieria środowiska, górnictwo i energetyka</t>
  </si>
  <si>
    <t>2. Inżynieria mechaniczna</t>
  </si>
  <si>
    <t>Rysunek techniczny i geometria wykreślna</t>
  </si>
  <si>
    <t>Wykładów na zjazd</t>
  </si>
  <si>
    <t>Ćwiczeń na zjazd</t>
  </si>
  <si>
    <t>29.</t>
  </si>
  <si>
    <t>Odwodnienia obiektów inżynierskich</t>
  </si>
  <si>
    <t>Obiekty małej retencji</t>
  </si>
  <si>
    <t>Instalacje sanitarne</t>
  </si>
  <si>
    <t>Ocena oddziaływania na środowisko (OOS)</t>
  </si>
  <si>
    <t>Kanalizacje</t>
  </si>
  <si>
    <t>SEMESTR V - PRZEDMIOT DO WYBORU 5</t>
  </si>
  <si>
    <t>62.</t>
  </si>
  <si>
    <t>Język obcy I - 1</t>
  </si>
  <si>
    <t>Język obcy II - 1</t>
  </si>
  <si>
    <t>BHP z ergonomią</t>
  </si>
  <si>
    <t xml:space="preserve">Ekonomia </t>
  </si>
  <si>
    <t>Przedmiot do wyboru 1</t>
  </si>
  <si>
    <t>Język obcy I - 2</t>
  </si>
  <si>
    <t>Język obcy II - 2</t>
  </si>
  <si>
    <t>Gleboznawstwo</t>
  </si>
  <si>
    <t>Ćw. Terenowe</t>
  </si>
  <si>
    <t>Język obcy I - 3</t>
  </si>
  <si>
    <t>Hydrologia i nauki o Ziemi</t>
  </si>
  <si>
    <t>Język obcy I - 4</t>
  </si>
  <si>
    <t>Biogeochemia</t>
  </si>
  <si>
    <t>Ochrona powietrza</t>
  </si>
  <si>
    <t>Praktyka zawodowa</t>
  </si>
  <si>
    <t>Budownictwo</t>
  </si>
  <si>
    <t>Przedmiot specjalizacyjny 1</t>
  </si>
  <si>
    <t>Przedmiot specjalizacyjny 2</t>
  </si>
  <si>
    <t>Przedmiot specjalizacyjny 3</t>
  </si>
  <si>
    <t>Przedmiot specjalizacyjny 4</t>
  </si>
  <si>
    <t>Przedmiot specjalizacyjny 5</t>
  </si>
  <si>
    <t>63.</t>
  </si>
  <si>
    <t>Ogółem godzin w semestrach V-VIII</t>
  </si>
  <si>
    <t>Ogółem godzin w semestrach I-VIII</t>
  </si>
  <si>
    <t>Ćw. terenowe</t>
  </si>
  <si>
    <t>Ćw. lab.</t>
  </si>
  <si>
    <t>Ćw. aud.</t>
  </si>
  <si>
    <t>SEMESTR I - PRZEDMIOT DO WYBORU 1</t>
  </si>
  <si>
    <t>SEMESTR II - PRZEDMIOT DO WYBORU 2</t>
  </si>
  <si>
    <t>Negocjacje i komunikacja społeczna</t>
  </si>
  <si>
    <t>SEMESTR III - PRZEDMIOT DO WYBORU 3</t>
  </si>
  <si>
    <t>Geochemia krajobrazu</t>
  </si>
  <si>
    <t>Andragogika</t>
  </si>
  <si>
    <t xml:space="preserve">SEMESTR IV - PRZEDMIOT DO WYBORU 4 </t>
  </si>
  <si>
    <t>SEMESTR VII - PRZEDMIOT SPECJALIZACYJNY 1</t>
  </si>
  <si>
    <t>Składowiska odpadów</t>
  </si>
  <si>
    <t>SEMESTR VII - PRZEDMIOT SPECJALIZACYJNY 2</t>
  </si>
  <si>
    <t>SEMESTR VIII - PRZEDMIOT SPECJALIZACYJNY 3</t>
  </si>
  <si>
    <t>Prawo budowlne</t>
  </si>
  <si>
    <t>SEMESTR VIII - PRZEDMIOT SPECJALIZACYJNY 4</t>
  </si>
  <si>
    <t>SEMESTR VIII - PRZEDMIOT SPECJALIZACYJNY 5</t>
  </si>
  <si>
    <t>Przedmiot do wyboru 3</t>
  </si>
  <si>
    <t>SEMESTR V - PRZEDMIOT DO WYBORU 6</t>
  </si>
  <si>
    <t>Technologie ekoenergetyczne</t>
  </si>
  <si>
    <t>Niekonwencjonalne źródła energii</t>
  </si>
  <si>
    <t>SEMESTR VI - PRZEDMIOT DO WYBORU 7</t>
  </si>
  <si>
    <t>SEMESTR VII - PRZEDMIOT DO WYBORU 8</t>
  </si>
  <si>
    <t>SEMESTR VII - PRZEDMIOT DO WYBORU 9</t>
  </si>
  <si>
    <t>Przedmiot do wyboru 8</t>
  </si>
  <si>
    <t>Przedmiot do wyboru 9</t>
  </si>
  <si>
    <t>Wentylacja i klimatyzacja</t>
  </si>
  <si>
    <t>Ogrzewnictwo</t>
  </si>
  <si>
    <t>Nawozowe skutki stosowania odpadów</t>
  </si>
  <si>
    <t>Nanotechnologie</t>
  </si>
  <si>
    <t>Biotechnologia</t>
  </si>
  <si>
    <t>Zagospodarowanie odpadów w rolnictwie</t>
  </si>
  <si>
    <t>Ogółem godzin w semestrach I-IV</t>
  </si>
  <si>
    <t>Mikrobiologia środowiskowa</t>
  </si>
  <si>
    <t>Gospodarka składnikami pokarmowymi</t>
  </si>
  <si>
    <t>Praca dyplomowa i i egzamin dyplomowy</t>
  </si>
  <si>
    <t>31.</t>
  </si>
  <si>
    <t>Przedmioty należące do obszaru nauk humanistycznych i nauk społecznych</t>
  </si>
  <si>
    <t>Razem</t>
  </si>
  <si>
    <t>Filozofia / Etyka</t>
  </si>
  <si>
    <t xml:space="preserve">Negocjacje i komunikacja społeczna / Polityka ekologiczna / Andragogika  </t>
  </si>
  <si>
    <t>Prawo budowlane / Prawo ochrony środowiska</t>
  </si>
  <si>
    <t xml:space="preserve">SEMESTR III </t>
  </si>
  <si>
    <t xml:space="preserve">SEMESTR IV </t>
  </si>
  <si>
    <t xml:space="preserve">SEMESTR V </t>
  </si>
  <si>
    <t xml:space="preserve">SEMESTR VI </t>
  </si>
  <si>
    <t xml:space="preserve">SEMESTR VII </t>
  </si>
  <si>
    <t xml:space="preserve">SEMESTR VIII </t>
  </si>
  <si>
    <t>Kierunek: Inżynieria Środowiska, blok przedmiotów do wyboru, studia niestacjonarne I stopnia. Korekta planu studiów zatwierdzona uchwałą Rady Wydziału z dnia 25.09.2019 r., obowiązuje w roku akademickim 2019/2020 dla naboru z roku akademickiego 2017/2018. W każdym semestrze jest po 9 zjazdów.</t>
  </si>
  <si>
    <t xml:space="preserve">Kierunek: Inżynieria Środowiska, studia niestacjonarne I stopnia. Korekta planu studiów zatwierdzona uchwałą Rady Wydziału z dnia 25.09.2019 r., obowiązuje w roku akademickim 2019/2020  dla naboru z roku akademickiego 2017/2018. W każdym semestrze jest po 9 zjazdów.
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</si>
</sst>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0.0"/>
    <numFmt numFmtId="168" formatCode="0.000"/>
  </numFmts>
  <fonts count="86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9"/>
      <name val="Times New Roman CE"/>
      <family val="0"/>
    </font>
    <font>
      <sz val="9"/>
      <color indexed="8"/>
      <name val="Calibri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name val="Arial CE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 Narrow"/>
      <family val="2"/>
    </font>
    <font>
      <b/>
      <sz val="8"/>
      <color indexed="10"/>
      <name val="Arial Narrow"/>
      <family val="2"/>
    </font>
    <font>
      <sz val="10"/>
      <color indexed="10"/>
      <name val="Arial Narrow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6"/>
      <color indexed="10"/>
      <name val="Arial"/>
      <family val="2"/>
    </font>
    <font>
      <sz val="11"/>
      <name val="Arial Narrow"/>
      <family val="2"/>
    </font>
    <font>
      <sz val="10"/>
      <color indexed="8"/>
      <name val="Arial"/>
      <family val="2"/>
    </font>
    <font>
      <sz val="8"/>
      <color indexed="8"/>
      <name val="Czcionka tekstu podstawowego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29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9" fillId="27" borderId="1" applyNumberFormat="0" applyAlignment="0" applyProtection="0"/>
    <xf numFmtId="0" fontId="80" fillId="0" borderId="0" applyNumberFormat="0" applyFill="0" applyBorder="0" applyAlignment="0" applyProtection="0"/>
    <xf numFmtId="9" fontId="0" fillId="0" borderId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1" fillId="0" borderId="0">
      <alignment/>
      <protection/>
    </xf>
    <xf numFmtId="0" fontId="8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6" fillId="0" borderId="10" xfId="53" applyFont="1" applyFill="1" applyBorder="1" applyAlignment="1">
      <alignment horizontal="center" vertical="center"/>
      <protection/>
    </xf>
    <xf numFmtId="0" fontId="11" fillId="0" borderId="0" xfId="53" applyFont="1" applyFill="1" applyAlignment="1">
      <alignment horizontal="center"/>
      <protection/>
    </xf>
    <xf numFmtId="9" fontId="11" fillId="0" borderId="0" xfId="53" applyNumberFormat="1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8" fillId="0" borderId="0" xfId="53" applyFont="1" applyFill="1">
      <alignment/>
      <protection/>
    </xf>
    <xf numFmtId="0" fontId="12" fillId="0" borderId="0" xfId="53" applyFont="1" applyFill="1">
      <alignment/>
      <protection/>
    </xf>
    <xf numFmtId="0" fontId="13" fillId="0" borderId="0" xfId="53" applyFont="1" applyFill="1" applyAlignment="1">
      <alignment horizontal="center"/>
      <protection/>
    </xf>
    <xf numFmtId="0" fontId="14" fillId="0" borderId="0" xfId="53" applyFont="1" applyFill="1">
      <alignment/>
      <protection/>
    </xf>
    <xf numFmtId="0" fontId="18" fillId="0" borderId="0" xfId="53" applyFont="1" applyFill="1" applyAlignment="1">
      <alignment horizontal="center"/>
      <protection/>
    </xf>
    <xf numFmtId="0" fontId="19" fillId="0" borderId="0" xfId="53" applyFont="1" applyFill="1">
      <alignment/>
      <protection/>
    </xf>
    <xf numFmtId="9" fontId="13" fillId="0" borderId="0" xfId="53" applyNumberFormat="1" applyFont="1" applyFill="1">
      <alignment/>
      <protection/>
    </xf>
    <xf numFmtId="0" fontId="6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25" fillId="0" borderId="0" xfId="53" applyFont="1" applyFill="1" applyAlignment="1">
      <alignment horizontal="center"/>
      <protection/>
    </xf>
    <xf numFmtId="0" fontId="24" fillId="0" borderId="0" xfId="53" applyFont="1" applyFill="1" applyAlignment="1">
      <alignment horizontal="center"/>
      <protection/>
    </xf>
    <xf numFmtId="0" fontId="24" fillId="0" borderId="0" xfId="53" applyFont="1" applyFill="1">
      <alignment/>
      <protection/>
    </xf>
    <xf numFmtId="0" fontId="1" fillId="0" borderId="0" xfId="44">
      <alignment/>
      <protection/>
    </xf>
    <xf numFmtId="1" fontId="17" fillId="0" borderId="10" xfId="53" applyNumberFormat="1" applyFont="1" applyFill="1" applyBorder="1" applyAlignment="1">
      <alignment horizontal="center" vertical="center"/>
      <protection/>
    </xf>
    <xf numFmtId="1" fontId="10" fillId="0" borderId="0" xfId="53" applyNumberFormat="1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0" fillId="0" borderId="0" xfId="44" applyFont="1">
      <alignment/>
      <protection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8" fillId="0" borderId="0" xfId="53" applyFont="1" applyFill="1" applyBorder="1">
      <alignment/>
      <protection/>
    </xf>
    <xf numFmtId="0" fontId="10" fillId="0" borderId="11" xfId="53" applyFont="1" applyFill="1" applyBorder="1" applyAlignment="1">
      <alignment horizontal="center"/>
      <protection/>
    </xf>
    <xf numFmtId="0" fontId="4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ill="1">
      <alignment/>
      <protection/>
    </xf>
    <xf numFmtId="0" fontId="0" fillId="0" borderId="0" xfId="53" applyFill="1" applyAlignment="1">
      <alignment horizontal="center"/>
      <protection/>
    </xf>
    <xf numFmtId="0" fontId="2" fillId="0" borderId="0" xfId="53" applyFont="1" applyFill="1" applyAlignment="1">
      <alignment horizontal="left"/>
      <protection/>
    </xf>
    <xf numFmtId="1" fontId="3" fillId="0" borderId="0" xfId="53" applyNumberFormat="1" applyFont="1" applyFill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8" fillId="0" borderId="11" xfId="53" applyFont="1" applyFill="1" applyBorder="1" applyAlignment="1">
      <alignment horizontal="center" vertical="center" textRotation="90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 textRotation="90"/>
      <protection/>
    </xf>
    <xf numFmtId="0" fontId="8" fillId="0" borderId="0" xfId="53" applyFont="1" applyFill="1" applyAlignment="1">
      <alignment horizontal="center" wrapText="1"/>
      <protection/>
    </xf>
    <xf numFmtId="1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6" fillId="0" borderId="0" xfId="53" applyFont="1" applyFill="1" applyAlignment="1">
      <alignment horizontal="center"/>
      <protection/>
    </xf>
    <xf numFmtId="0" fontId="10" fillId="0" borderId="0" xfId="53" applyFont="1" applyFill="1" applyAlignment="1">
      <alignment horizontal="center"/>
      <protection/>
    </xf>
    <xf numFmtId="0" fontId="10" fillId="0" borderId="0" xfId="53" applyFont="1" applyFill="1">
      <alignment/>
      <protection/>
    </xf>
    <xf numFmtId="1" fontId="16" fillId="0" borderId="11" xfId="53" applyNumberFormat="1" applyFont="1" applyFill="1" applyBorder="1" applyAlignment="1">
      <alignment horizontal="center" vertical="center"/>
      <protection/>
    </xf>
    <xf numFmtId="0" fontId="2" fillId="0" borderId="12" xfId="53" applyFont="1" applyFill="1" applyBorder="1" applyAlignment="1">
      <alignment horizontal="center"/>
      <protection/>
    </xf>
    <xf numFmtId="1" fontId="10" fillId="0" borderId="0" xfId="0" applyNumberFormat="1" applyFont="1" applyFill="1" applyBorder="1" applyAlignment="1">
      <alignment horizontal="center"/>
    </xf>
    <xf numFmtId="0" fontId="10" fillId="0" borderId="0" xfId="53" applyFont="1" applyFill="1" applyBorder="1" applyAlignment="1">
      <alignment horizontal="center" vertical="center"/>
      <protection/>
    </xf>
    <xf numFmtId="1" fontId="9" fillId="0" borderId="0" xfId="53" applyNumberFormat="1" applyFont="1" applyFill="1" applyBorder="1" applyAlignment="1">
      <alignment horizontal="center" vertical="center"/>
      <protection/>
    </xf>
    <xf numFmtId="0" fontId="10" fillId="0" borderId="0" xfId="53" applyNumberFormat="1" applyFont="1" applyFill="1" applyBorder="1" applyAlignment="1">
      <alignment horizontal="center" vertical="center"/>
      <protection/>
    </xf>
    <xf numFmtId="1" fontId="22" fillId="0" borderId="11" xfId="53" applyNumberFormat="1" applyFont="1" applyFill="1" applyBorder="1" applyAlignment="1">
      <alignment vertical="center"/>
      <protection/>
    </xf>
    <xf numFmtId="1" fontId="9" fillId="0" borderId="0" xfId="0" applyNumberFormat="1" applyFont="1" applyFill="1" applyBorder="1" applyAlignment="1">
      <alignment horizontal="center"/>
    </xf>
    <xf numFmtId="0" fontId="9" fillId="0" borderId="0" xfId="53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/>
    </xf>
    <xf numFmtId="0" fontId="12" fillId="0" borderId="0" xfId="53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31" fillId="0" borderId="0" xfId="44" applyFont="1">
      <alignment/>
      <protection/>
    </xf>
    <xf numFmtId="0" fontId="37" fillId="0" borderId="0" xfId="44" applyFont="1">
      <alignment/>
      <protection/>
    </xf>
    <xf numFmtId="0" fontId="38" fillId="0" borderId="0" xfId="44" applyFont="1">
      <alignment/>
      <protection/>
    </xf>
    <xf numFmtId="0" fontId="10" fillId="0" borderId="11" xfId="53" applyFont="1" applyFill="1" applyBorder="1" applyAlignment="1" quotePrefix="1">
      <alignment horizont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166" fontId="5" fillId="0" borderId="11" xfId="65" applyFont="1" applyFill="1" applyBorder="1" applyAlignment="1" applyProtection="1">
      <alignment horizontal="center" vertical="center" textRotation="90" wrapText="1"/>
      <protection/>
    </xf>
    <xf numFmtId="166" fontId="5" fillId="0" borderId="11" xfId="65" applyFont="1" applyFill="1" applyBorder="1" applyAlignment="1" applyProtection="1">
      <alignment horizontal="center" vertical="center" textRotation="90"/>
      <protection/>
    </xf>
    <xf numFmtId="49" fontId="5" fillId="0" borderId="11" xfId="65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1" xfId="53" applyFont="1" applyFill="1" applyBorder="1" applyAlignment="1">
      <alignment horizontal="center" vertical="center"/>
      <protection/>
    </xf>
    <xf numFmtId="1" fontId="10" fillId="0" borderId="11" xfId="53" applyNumberFormat="1" applyFont="1" applyFill="1" applyBorder="1" applyAlignment="1">
      <alignment horizontal="center" vertical="center"/>
      <protection/>
    </xf>
    <xf numFmtId="0" fontId="10" fillId="0" borderId="11" xfId="53" applyNumberFormat="1" applyFont="1" applyFill="1" applyBorder="1" applyAlignment="1">
      <alignment horizontal="center" vertical="center"/>
      <protection/>
    </xf>
    <xf numFmtId="0" fontId="1" fillId="0" borderId="11" xfId="44" applyBorder="1">
      <alignment/>
      <protection/>
    </xf>
    <xf numFmtId="0" fontId="9" fillId="0" borderId="11" xfId="44" applyFont="1" applyBorder="1" applyAlignment="1">
      <alignment horizontal="center"/>
      <protection/>
    </xf>
    <xf numFmtId="0" fontId="8" fillId="0" borderId="0" xfId="53" applyFont="1" applyFill="1" applyAlignment="1">
      <alignment horizontal="left"/>
      <protection/>
    </xf>
    <xf numFmtId="1" fontId="8" fillId="0" borderId="0" xfId="53" applyNumberFormat="1" applyFont="1" applyFill="1">
      <alignment/>
      <protection/>
    </xf>
    <xf numFmtId="0" fontId="40" fillId="0" borderId="11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1" fontId="40" fillId="0" borderId="11" xfId="53" applyNumberFormat="1" applyFont="1" applyFill="1" applyBorder="1" applyAlignment="1">
      <alignment horizontal="center" vertical="center"/>
      <protection/>
    </xf>
    <xf numFmtId="0" fontId="10" fillId="0" borderId="11" xfId="53" applyFont="1" applyFill="1" applyBorder="1">
      <alignment/>
      <protection/>
    </xf>
    <xf numFmtId="0" fontId="0" fillId="0" borderId="11" xfId="53" applyFill="1" applyBorder="1" applyAlignment="1">
      <alignment horizontal="center"/>
      <protection/>
    </xf>
    <xf numFmtId="0" fontId="2" fillId="0" borderId="11" xfId="53" applyFont="1" applyFill="1" applyBorder="1" applyAlignment="1">
      <alignment horizontal="center"/>
      <protection/>
    </xf>
    <xf numFmtId="0" fontId="40" fillId="0" borderId="11" xfId="53" applyFont="1" applyFill="1" applyBorder="1" applyAlignment="1" quotePrefix="1">
      <alignment horizontal="center"/>
      <protection/>
    </xf>
    <xf numFmtId="0" fontId="23" fillId="0" borderId="0" xfId="53" applyFont="1" applyFill="1" applyBorder="1" applyAlignment="1">
      <alignment horizontal="center"/>
      <protection/>
    </xf>
    <xf numFmtId="0" fontId="41" fillId="0" borderId="0" xfId="53" applyFont="1" applyFill="1" applyBorder="1" applyAlignment="1">
      <alignment/>
      <protection/>
    </xf>
    <xf numFmtId="1" fontId="13" fillId="0" borderId="0" xfId="53" applyNumberFormat="1" applyFont="1" applyFill="1">
      <alignment/>
      <protection/>
    </xf>
    <xf numFmtId="1" fontId="42" fillId="0" borderId="0" xfId="53" applyNumberFormat="1" applyFont="1" applyFill="1" applyBorder="1" applyAlignment="1">
      <alignment horizontal="center"/>
      <protection/>
    </xf>
    <xf numFmtId="9" fontId="43" fillId="0" borderId="0" xfId="53" applyNumberFormat="1" applyFont="1" applyFill="1" applyBorder="1" applyAlignment="1">
      <alignment horizontal="center"/>
      <protection/>
    </xf>
    <xf numFmtId="1" fontId="43" fillId="0" borderId="0" xfId="53" applyNumberFormat="1" applyFont="1" applyFill="1" applyBorder="1" applyAlignment="1">
      <alignment horizontal="center"/>
      <protection/>
    </xf>
    <xf numFmtId="167" fontId="42" fillId="0" borderId="0" xfId="53" applyNumberFormat="1" applyFont="1" applyFill="1" applyBorder="1" applyAlignment="1">
      <alignment horizontal="center"/>
      <protection/>
    </xf>
    <xf numFmtId="0" fontId="41" fillId="0" borderId="0" xfId="53" applyFont="1" applyFill="1">
      <alignment/>
      <protection/>
    </xf>
    <xf numFmtId="0" fontId="41" fillId="0" borderId="0" xfId="53" applyFont="1" applyFill="1" applyBorder="1" applyAlignment="1">
      <alignment horizontal="left"/>
      <protection/>
    </xf>
    <xf numFmtId="0" fontId="44" fillId="0" borderId="0" xfId="53" applyFont="1" applyFill="1" applyBorder="1" applyAlignment="1">
      <alignment horizontal="center"/>
      <protection/>
    </xf>
    <xf numFmtId="0" fontId="41" fillId="0" borderId="0" xfId="53" applyFont="1" applyFill="1" applyBorder="1" applyAlignment="1">
      <alignment horizontal="right"/>
      <protection/>
    </xf>
    <xf numFmtId="0" fontId="40" fillId="0" borderId="11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/>
      <protection/>
    </xf>
    <xf numFmtId="0" fontId="15" fillId="0" borderId="11" xfId="53" applyFont="1" applyFill="1" applyBorder="1" applyAlignment="1">
      <alignment horizontal="center"/>
      <protection/>
    </xf>
    <xf numFmtId="0" fontId="10" fillId="0" borderId="11" xfId="0" applyFont="1" applyFill="1" applyBorder="1" applyAlignment="1">
      <alignment/>
    </xf>
    <xf numFmtId="0" fontId="8" fillId="0" borderId="11" xfId="53" applyFont="1" applyFill="1" applyBorder="1">
      <alignment/>
      <protection/>
    </xf>
    <xf numFmtId="0" fontId="8" fillId="0" borderId="11" xfId="53" applyFont="1" applyFill="1" applyBorder="1" applyAlignment="1">
      <alignment horizontal="right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0" fontId="15" fillId="0" borderId="11" xfId="53" applyFont="1" applyFill="1" applyBorder="1" applyAlignment="1">
      <alignment horizontal="center" vertical="center"/>
      <protection/>
    </xf>
    <xf numFmtId="0" fontId="12" fillId="0" borderId="11" xfId="53" applyFont="1" applyFill="1" applyBorder="1">
      <alignment/>
      <protection/>
    </xf>
    <xf numFmtId="0" fontId="8" fillId="0" borderId="11" xfId="53" applyFont="1" applyFill="1" applyBorder="1" applyAlignment="1">
      <alignment vertical="center"/>
      <protection/>
    </xf>
    <xf numFmtId="0" fontId="14" fillId="0" borderId="11" xfId="53" applyFont="1" applyFill="1" applyBorder="1">
      <alignment/>
      <protection/>
    </xf>
    <xf numFmtId="0" fontId="14" fillId="0" borderId="11" xfId="53" applyFont="1" applyFill="1" applyBorder="1">
      <alignment/>
      <protection/>
    </xf>
    <xf numFmtId="0" fontId="10" fillId="0" borderId="11" xfId="0" applyFont="1" applyBorder="1" applyAlignment="1">
      <alignment/>
    </xf>
    <xf numFmtId="0" fontId="34" fillId="0" borderId="11" xfId="53" applyFont="1" applyFill="1" applyBorder="1" applyAlignment="1">
      <alignment vertical="center"/>
      <protection/>
    </xf>
    <xf numFmtId="1" fontId="20" fillId="0" borderId="11" xfId="53" applyNumberFormat="1" applyFont="1" applyFill="1" applyBorder="1" applyAlignment="1">
      <alignment horizontal="center" vertical="center"/>
      <protection/>
    </xf>
    <xf numFmtId="1" fontId="21" fillId="0" borderId="11" xfId="53" applyNumberFormat="1" applyFont="1" applyFill="1" applyBorder="1" applyAlignment="1">
      <alignment horizontal="left" vertical="center"/>
      <protection/>
    </xf>
    <xf numFmtId="1" fontId="11" fillId="0" borderId="11" xfId="53" applyNumberFormat="1" applyFont="1" applyFill="1" applyBorder="1" applyAlignment="1">
      <alignment vertical="center"/>
      <protection/>
    </xf>
    <xf numFmtId="1" fontId="35" fillId="0" borderId="11" xfId="53" applyNumberFormat="1" applyFont="1" applyFill="1" applyBorder="1" applyAlignment="1">
      <alignment horizontal="center" vertical="center"/>
      <protection/>
    </xf>
    <xf numFmtId="1" fontId="8" fillId="0" borderId="11" xfId="53" applyNumberFormat="1" applyFont="1" applyFill="1" applyBorder="1" applyAlignment="1">
      <alignment horizontal="center" vertical="center"/>
      <protection/>
    </xf>
    <xf numFmtId="0" fontId="0" fillId="0" borderId="11" xfId="53" applyFont="1" applyFill="1" applyBorder="1" applyAlignment="1">
      <alignment horizontal="center" vertical="center"/>
      <protection/>
    </xf>
    <xf numFmtId="0" fontId="0" fillId="0" borderId="11" xfId="53" applyFont="1" applyFill="1" applyBorder="1" applyAlignment="1">
      <alignment horizontal="center"/>
      <protection/>
    </xf>
    <xf numFmtId="0" fontId="10" fillId="0" borderId="11" xfId="44" applyFont="1" applyBorder="1" applyAlignment="1">
      <alignment horizontal="center"/>
      <protection/>
    </xf>
    <xf numFmtId="1" fontId="5" fillId="0" borderId="11" xfId="53" applyNumberFormat="1" applyFont="1" applyFill="1" applyBorder="1" applyAlignment="1">
      <alignment horizontal="center" vertical="center" wrapText="1"/>
      <protection/>
    </xf>
    <xf numFmtId="0" fontId="2" fillId="0" borderId="11" xfId="53" applyFont="1" applyFill="1" applyBorder="1">
      <alignment/>
      <protection/>
    </xf>
    <xf numFmtId="0" fontId="12" fillId="0" borderId="11" xfId="53" applyFont="1" applyFill="1" applyBorder="1" applyAlignment="1">
      <alignment horizontal="left" vertical="center"/>
      <protection/>
    </xf>
    <xf numFmtId="1" fontId="8" fillId="0" borderId="11" xfId="53" applyNumberFormat="1" applyFont="1" applyFill="1" applyBorder="1" applyAlignment="1">
      <alignment horizontal="left" vertical="center"/>
      <protection/>
    </xf>
    <xf numFmtId="1" fontId="27" fillId="0" borderId="11" xfId="53" applyNumberFormat="1" applyFont="1" applyFill="1" applyBorder="1" applyAlignment="1">
      <alignment horizontal="center" vertical="center"/>
      <protection/>
    </xf>
    <xf numFmtId="1" fontId="14" fillId="0" borderId="11" xfId="53" applyNumberFormat="1" applyFont="1" applyFill="1" applyBorder="1" applyAlignment="1">
      <alignment horizontal="center" vertical="center"/>
      <protection/>
    </xf>
    <xf numFmtId="0" fontId="23" fillId="0" borderId="11" xfId="53" applyFont="1" applyFill="1" applyBorder="1" applyAlignment="1">
      <alignment horizontal="center" vertical="center"/>
      <protection/>
    </xf>
    <xf numFmtId="0" fontId="0" fillId="0" borderId="11" xfId="53" applyFont="1" applyFill="1" applyBorder="1" applyAlignment="1">
      <alignment horizontal="center" vertical="center"/>
      <protection/>
    </xf>
    <xf numFmtId="0" fontId="0" fillId="0" borderId="0" xfId="53" applyFill="1" applyBorder="1" applyAlignment="1">
      <alignment horizontal="center"/>
      <protection/>
    </xf>
    <xf numFmtId="1" fontId="15" fillId="0" borderId="13" xfId="53" applyNumberFormat="1" applyFont="1" applyFill="1" applyBorder="1" applyAlignment="1">
      <alignment horizontal="center" vertical="center"/>
      <protection/>
    </xf>
    <xf numFmtId="0" fontId="11" fillId="0" borderId="11" xfId="53" applyFont="1" applyFill="1" applyBorder="1" applyAlignment="1" quotePrefix="1">
      <alignment horizontal="center"/>
      <protection/>
    </xf>
    <xf numFmtId="0" fontId="10" fillId="0" borderId="11" xfId="53" applyFont="1" applyFill="1" applyBorder="1" applyAlignment="1">
      <alignment horizontal="left" vertical="center"/>
      <protection/>
    </xf>
    <xf numFmtId="0" fontId="10" fillId="0" borderId="11" xfId="53" applyFont="1" applyFill="1" applyBorder="1" applyAlignment="1">
      <alignment horizontal="left"/>
      <protection/>
    </xf>
    <xf numFmtId="2" fontId="15" fillId="0" borderId="11" xfId="53" applyNumberFormat="1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/>
    </xf>
    <xf numFmtId="1" fontId="40" fillId="0" borderId="0" xfId="0" applyNumberFormat="1" applyFont="1" applyFill="1" applyBorder="1" applyAlignment="1">
      <alignment horizontal="center"/>
    </xf>
    <xf numFmtId="0" fontId="40" fillId="0" borderId="0" xfId="53" applyFont="1" applyFill="1" applyBorder="1" applyAlignment="1">
      <alignment horizontal="center" vertical="center"/>
      <protection/>
    </xf>
    <xf numFmtId="1" fontId="40" fillId="0" borderId="0" xfId="53" applyNumberFormat="1" applyFont="1" applyFill="1" applyBorder="1" applyAlignment="1">
      <alignment horizontal="center" vertical="center"/>
      <protection/>
    </xf>
    <xf numFmtId="0" fontId="40" fillId="0" borderId="0" xfId="53" applyNumberFormat="1" applyFont="1" applyFill="1" applyBorder="1" applyAlignment="1">
      <alignment horizontal="center" vertical="center"/>
      <protection/>
    </xf>
    <xf numFmtId="1" fontId="40" fillId="0" borderId="0" xfId="53" applyNumberFormat="1" applyFont="1" applyFill="1" applyBorder="1" applyAlignment="1">
      <alignment horizontal="center"/>
      <protection/>
    </xf>
    <xf numFmtId="0" fontId="41" fillId="0" borderId="0" xfId="53" applyFont="1" applyFill="1" applyBorder="1" applyAlignment="1">
      <alignment horizontal="center"/>
      <protection/>
    </xf>
    <xf numFmtId="0" fontId="9" fillId="0" borderId="0" xfId="44" applyFont="1" applyBorder="1" applyAlignment="1">
      <alignment horizontal="left"/>
      <protection/>
    </xf>
    <xf numFmtId="0" fontId="1" fillId="0" borderId="0" xfId="44" applyBorder="1">
      <alignment/>
      <protection/>
    </xf>
    <xf numFmtId="0" fontId="9" fillId="0" borderId="0" xfId="44" applyFont="1" applyBorder="1" applyAlignment="1">
      <alignment horizontal="center"/>
      <protection/>
    </xf>
    <xf numFmtId="0" fontId="39" fillId="0" borderId="0" xfId="53" applyFont="1" applyFill="1" applyBorder="1" applyAlignment="1">
      <alignment horizontal="left" vertical="center"/>
      <protection/>
    </xf>
    <xf numFmtId="0" fontId="10" fillId="0" borderId="0" xfId="44" applyFont="1" applyBorder="1" applyAlignment="1">
      <alignment horizontal="left"/>
      <protection/>
    </xf>
    <xf numFmtId="0" fontId="33" fillId="0" borderId="0" xfId="44" applyFont="1" applyBorder="1" applyAlignment="1">
      <alignment horizontal="left"/>
      <protection/>
    </xf>
    <xf numFmtId="0" fontId="32" fillId="0" borderId="0" xfId="44" applyFont="1" applyBorder="1" applyAlignment="1">
      <alignment horizontal="center"/>
      <protection/>
    </xf>
    <xf numFmtId="0" fontId="32" fillId="0" borderId="0" xfId="44" applyFont="1" applyBorder="1">
      <alignment/>
      <protection/>
    </xf>
    <xf numFmtId="0" fontId="9" fillId="0" borderId="0" xfId="44" applyFont="1" applyBorder="1">
      <alignment/>
      <protection/>
    </xf>
    <xf numFmtId="0" fontId="37" fillId="0" borderId="0" xfId="44" applyFont="1" applyBorder="1">
      <alignment/>
      <protection/>
    </xf>
    <xf numFmtId="0" fontId="8" fillId="0" borderId="0" xfId="44" applyFont="1">
      <alignment/>
      <protection/>
    </xf>
    <xf numFmtId="167" fontId="8" fillId="0" borderId="0" xfId="53" applyNumberFormat="1" applyFont="1" applyFill="1" applyAlignment="1">
      <alignment horizontal="center"/>
      <protection/>
    </xf>
    <xf numFmtId="0" fontId="11" fillId="0" borderId="0" xfId="44" applyFont="1">
      <alignment/>
      <protection/>
    </xf>
    <xf numFmtId="0" fontId="0" fillId="0" borderId="0" xfId="53" applyFont="1" applyFill="1">
      <alignment/>
      <protection/>
    </xf>
    <xf numFmtId="0" fontId="1" fillId="0" borderId="0" xfId="44" applyFont="1">
      <alignment/>
      <protection/>
    </xf>
    <xf numFmtId="1" fontId="8" fillId="0" borderId="0" xfId="53" applyNumberFormat="1" applyFont="1" applyFill="1" applyAlignment="1">
      <alignment horizontal="center"/>
      <protection/>
    </xf>
    <xf numFmtId="0" fontId="5" fillId="0" borderId="11" xfId="53" applyFont="1" applyFill="1" applyBorder="1" applyAlignment="1">
      <alignment horizontal="left" vertical="center"/>
      <protection/>
    </xf>
    <xf numFmtId="1" fontId="10" fillId="0" borderId="11" xfId="53" applyNumberFormat="1" applyFont="1" applyFill="1" applyBorder="1" applyAlignment="1">
      <alignment horizontal="center"/>
      <protection/>
    </xf>
    <xf numFmtId="0" fontId="45" fillId="0" borderId="11" xfId="44" applyFont="1" applyBorder="1">
      <alignment/>
      <protection/>
    </xf>
    <xf numFmtId="0" fontId="1" fillId="0" borderId="0" xfId="44" applyAlignment="1">
      <alignment wrapText="1"/>
      <protection/>
    </xf>
    <xf numFmtId="1" fontId="40" fillId="0" borderId="13" xfId="53" applyNumberFormat="1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left"/>
      <protection/>
    </xf>
    <xf numFmtId="0" fontId="40" fillId="0" borderId="11" xfId="53" applyFont="1" applyFill="1" applyBorder="1">
      <alignment/>
      <protection/>
    </xf>
    <xf numFmtId="1" fontId="3" fillId="0" borderId="11" xfId="53" applyNumberFormat="1" applyFont="1" applyFill="1" applyBorder="1">
      <alignment/>
      <protection/>
    </xf>
    <xf numFmtId="0" fontId="11" fillId="0" borderId="11" xfId="53" applyFont="1" applyFill="1" applyBorder="1">
      <alignment/>
      <protection/>
    </xf>
    <xf numFmtId="0" fontId="31" fillId="0" borderId="11" xfId="44" applyFont="1" applyBorder="1">
      <alignment/>
      <protection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/>
    </xf>
    <xf numFmtId="0" fontId="49" fillId="0" borderId="11" xfId="0" applyFont="1" applyBorder="1" applyAlignment="1">
      <alignment horizontal="right"/>
    </xf>
    <xf numFmtId="0" fontId="28" fillId="0" borderId="11" xfId="0" applyFont="1" applyBorder="1" applyAlignment="1">
      <alignment wrapText="1"/>
    </xf>
    <xf numFmtId="0" fontId="12" fillId="0" borderId="0" xfId="53" applyFont="1" applyFill="1" applyBorder="1" applyAlignment="1">
      <alignment horizontal="right" vertical="center"/>
      <protection/>
    </xf>
    <xf numFmtId="0" fontId="0" fillId="0" borderId="0" xfId="53" applyFill="1" applyBorder="1">
      <alignment/>
      <protection/>
    </xf>
    <xf numFmtId="0" fontId="0" fillId="0" borderId="14" xfId="53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left"/>
      <protection/>
    </xf>
    <xf numFmtId="1" fontId="3" fillId="0" borderId="0" xfId="53" applyNumberFormat="1" applyFont="1" applyFill="1" applyBorder="1">
      <alignment/>
      <protection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8" fillId="0" borderId="15" xfId="53" applyFont="1" applyFill="1" applyBorder="1" applyAlignment="1">
      <alignment horizontal="left" vertical="center"/>
      <protection/>
    </xf>
    <xf numFmtId="0" fontId="8" fillId="0" borderId="16" xfId="53" applyFont="1" applyFill="1" applyBorder="1" applyAlignment="1">
      <alignment horizontal="left" vertical="center"/>
      <protection/>
    </xf>
    <xf numFmtId="0" fontId="8" fillId="0" borderId="13" xfId="53" applyFont="1" applyFill="1" applyBorder="1" applyAlignment="1">
      <alignment horizontal="left" vertical="center"/>
      <protection/>
    </xf>
    <xf numFmtId="0" fontId="8" fillId="0" borderId="11" xfId="53" applyFont="1" applyFill="1" applyBorder="1" applyAlignment="1">
      <alignment horizontal="left" vertical="center"/>
      <protection/>
    </xf>
    <xf numFmtId="0" fontId="21" fillId="0" borderId="11" xfId="53" applyFont="1" applyFill="1" applyBorder="1" applyAlignment="1">
      <alignment horizontal="center"/>
      <protection/>
    </xf>
    <xf numFmtId="1" fontId="21" fillId="0" borderId="11" xfId="53" applyNumberFormat="1" applyFont="1" applyFill="1" applyBorder="1" applyAlignment="1">
      <alignment horizontal="center" vertical="center" wrapText="1"/>
      <protection/>
    </xf>
    <xf numFmtId="0" fontId="44" fillId="0" borderId="0" xfId="53" applyFont="1" applyFill="1" applyBorder="1" applyAlignment="1">
      <alignment horizontal="center"/>
      <protection/>
    </xf>
    <xf numFmtId="0" fontId="9" fillId="0" borderId="11" xfId="44" applyFont="1" applyBorder="1" applyAlignment="1">
      <alignment horizontal="left"/>
      <protection/>
    </xf>
    <xf numFmtId="0" fontId="5" fillId="0" borderId="11" xfId="53" applyFont="1" applyFill="1" applyBorder="1" applyAlignment="1">
      <alignment horizontal="left" vertical="center"/>
      <protection/>
    </xf>
    <xf numFmtId="0" fontId="10" fillId="0" borderId="11" xfId="44" applyFont="1" applyBorder="1" applyAlignment="1">
      <alignment horizontal="left"/>
      <protection/>
    </xf>
    <xf numFmtId="0" fontId="5" fillId="0" borderId="11" xfId="44" applyFont="1" applyBorder="1" applyAlignment="1">
      <alignment horizontal="left"/>
      <protection/>
    </xf>
    <xf numFmtId="0" fontId="10" fillId="0" borderId="11" xfId="53" applyFont="1" applyFill="1" applyBorder="1" applyAlignment="1">
      <alignment horizontal="left" vertical="center"/>
      <protection/>
    </xf>
    <xf numFmtId="0" fontId="9" fillId="0" borderId="0" xfId="44" applyFont="1" applyBorder="1" applyAlignment="1">
      <alignment horizontal="left"/>
      <protection/>
    </xf>
    <xf numFmtId="0" fontId="36" fillId="0" borderId="11" xfId="44" applyFont="1" applyBorder="1" applyAlignment="1">
      <alignment horizontal="left"/>
      <protection/>
    </xf>
    <xf numFmtId="0" fontId="5" fillId="0" borderId="0" xfId="53" applyFont="1" applyFill="1" applyBorder="1" applyAlignment="1">
      <alignment horizontal="left" vertical="center"/>
      <protection/>
    </xf>
    <xf numFmtId="0" fontId="33" fillId="0" borderId="11" xfId="44" applyFont="1" applyBorder="1" applyAlignment="1">
      <alignment horizontal="left"/>
      <protection/>
    </xf>
    <xf numFmtId="0" fontId="21" fillId="0" borderId="11" xfId="53" applyFont="1" applyBorder="1" applyAlignment="1">
      <alignment horizont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1" fillId="0" borderId="11" xfId="44" applyBorder="1" applyAlignment="1">
      <alignment horizontal="left"/>
      <protection/>
    </xf>
    <xf numFmtId="0" fontId="10" fillId="0" borderId="0" xfId="44" applyFont="1" applyBorder="1" applyAlignment="1">
      <alignment horizontal="left"/>
      <protection/>
    </xf>
    <xf numFmtId="0" fontId="1" fillId="0" borderId="0" xfId="44" applyBorder="1" applyAlignment="1">
      <alignment horizontal="left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6"/>
  <sheetViews>
    <sheetView tabSelected="1" zoomScale="95" zoomScaleNormal="95" zoomScalePageLayoutView="0" workbookViewId="0" topLeftCell="A61">
      <selection activeCell="K78" sqref="K78"/>
    </sheetView>
  </sheetViews>
  <sheetFormatPr defaultColWidth="13.00390625" defaultRowHeight="12.75"/>
  <cols>
    <col min="1" max="1" width="4.28125" style="31" customWidth="1"/>
    <col min="2" max="2" width="32.7109375" style="32" customWidth="1"/>
    <col min="3" max="3" width="6.28125" style="33" customWidth="1"/>
    <col min="4" max="11" width="6.28125" style="13" customWidth="1"/>
    <col min="12" max="12" width="6.28125" style="47" customWidth="1"/>
    <col min="13" max="13" width="0" style="28" hidden="1" customWidth="1"/>
    <col min="14" max="15" width="0" style="29" hidden="1" customWidth="1"/>
    <col min="16" max="16" width="0" style="30" hidden="1" customWidth="1"/>
    <col min="17" max="18" width="0" style="31" hidden="1" customWidth="1"/>
    <col min="19" max="19" width="17.8515625" style="30" customWidth="1"/>
    <col min="20" max="16384" width="13.00390625" style="30" customWidth="1"/>
  </cols>
  <sheetData>
    <row r="1" spans="1:12" ht="12.75">
      <c r="A1" s="177" t="s">
        <v>18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48" customHeight="1">
      <c r="A2" s="178" t="s">
        <v>221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8" s="5" customFormat="1" ht="84" customHeight="1">
      <c r="A3" s="35" t="s">
        <v>22</v>
      </c>
      <c r="B3" s="74" t="s">
        <v>0</v>
      </c>
      <c r="C3" s="113" t="s">
        <v>1</v>
      </c>
      <c r="D3" s="63" t="s">
        <v>2</v>
      </c>
      <c r="E3" s="63" t="s">
        <v>3</v>
      </c>
      <c r="F3" s="64" t="s">
        <v>4</v>
      </c>
      <c r="G3" s="65" t="s">
        <v>5</v>
      </c>
      <c r="H3" s="65" t="s">
        <v>6</v>
      </c>
      <c r="I3" s="63" t="s">
        <v>108</v>
      </c>
      <c r="J3" s="63" t="s">
        <v>156</v>
      </c>
      <c r="K3" s="64" t="s">
        <v>138</v>
      </c>
      <c r="L3" s="64" t="s">
        <v>139</v>
      </c>
      <c r="M3" s="36" t="s">
        <v>7</v>
      </c>
      <c r="N3" s="37" t="s">
        <v>8</v>
      </c>
      <c r="O3" s="37" t="s">
        <v>9</v>
      </c>
      <c r="Q3" s="38" t="s">
        <v>10</v>
      </c>
      <c r="R3" s="38" t="s">
        <v>11</v>
      </c>
    </row>
    <row r="4" spans="1:31" s="5" customFormat="1" ht="12" customHeight="1">
      <c r="A4" s="95"/>
      <c r="B4" s="176" t="s">
        <v>19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" t="str">
        <f aca="true" t="shared" si="0" ref="M4:M10">"#REF!/25"</f>
        <v>#REF!/25</v>
      </c>
      <c r="N4" s="2">
        <v>0</v>
      </c>
      <c r="O4" s="2">
        <f>IF(H19&gt;0,1,0)</f>
        <v>0</v>
      </c>
      <c r="P4" s="3" t="str">
        <f>"#REF!/E5"</f>
        <v>#REF!/E5</v>
      </c>
      <c r="Q4" s="4">
        <v>3</v>
      </c>
      <c r="R4" s="4" t="str">
        <f>"#REF!-P5"</f>
        <v>#REF!-P5</v>
      </c>
      <c r="S4" s="26"/>
      <c r="T4" s="41"/>
      <c r="U4" s="53"/>
      <c r="V4" s="54"/>
      <c r="W4" s="50"/>
      <c r="X4" s="55"/>
      <c r="Y4" s="55"/>
      <c r="Z4" s="55"/>
      <c r="AA4" s="50"/>
      <c r="AB4" s="50"/>
      <c r="AC4" s="20"/>
      <c r="AD4" s="26"/>
      <c r="AE4" s="26"/>
    </row>
    <row r="5" spans="1:31" s="5" customFormat="1" ht="12" customHeight="1">
      <c r="A5" s="123" t="s">
        <v>23</v>
      </c>
      <c r="B5" s="94" t="s">
        <v>148</v>
      </c>
      <c r="C5" s="39">
        <v>2</v>
      </c>
      <c r="D5" s="66" t="s">
        <v>13</v>
      </c>
      <c r="E5" s="67">
        <v>18</v>
      </c>
      <c r="F5" s="40">
        <v>0</v>
      </c>
      <c r="G5" s="40">
        <v>0</v>
      </c>
      <c r="H5" s="40">
        <v>18</v>
      </c>
      <c r="I5" s="67">
        <v>0</v>
      </c>
      <c r="J5" s="67">
        <v>0</v>
      </c>
      <c r="K5" s="67">
        <f aca="true" t="shared" si="1" ref="K5:K12">ROUNDUP(F5/9,0)</f>
        <v>0</v>
      </c>
      <c r="L5" s="67">
        <f aca="true" t="shared" si="2" ref="L5:L12">ROUNDUP((G5+H5+I5)/9,0)</f>
        <v>2</v>
      </c>
      <c r="M5" s="1" t="str">
        <f t="shared" si="0"/>
        <v>#REF!/25</v>
      </c>
      <c r="N5" s="2">
        <v>0</v>
      </c>
      <c r="O5" s="2">
        <f>IF(H9&gt;0,1,0)</f>
        <v>0</v>
      </c>
      <c r="P5" s="3" t="str">
        <f>"#REF!/E7"</f>
        <v>#REF!/E7</v>
      </c>
      <c r="Q5" s="4">
        <f>E9/25</f>
        <v>0.36</v>
      </c>
      <c r="R5" s="4" t="str">
        <f>"#REF!-P7"</f>
        <v>#REF!-P7</v>
      </c>
      <c r="S5" s="26"/>
      <c r="T5" s="41"/>
      <c r="U5" s="53"/>
      <c r="V5" s="54"/>
      <c r="W5" s="50"/>
      <c r="X5" s="55"/>
      <c r="Y5" s="57"/>
      <c r="Z5" s="57"/>
      <c r="AA5" s="50"/>
      <c r="AB5" s="50"/>
      <c r="AC5" s="20"/>
      <c r="AD5" s="26"/>
      <c r="AE5" s="26"/>
    </row>
    <row r="6" spans="1:31" s="5" customFormat="1" ht="12" customHeight="1">
      <c r="A6" s="27" t="s">
        <v>24</v>
      </c>
      <c r="B6" s="94" t="s">
        <v>149</v>
      </c>
      <c r="C6" s="39">
        <v>2</v>
      </c>
      <c r="D6" s="66" t="s">
        <v>13</v>
      </c>
      <c r="E6" s="67">
        <v>18</v>
      </c>
      <c r="F6" s="40">
        <v>0</v>
      </c>
      <c r="G6" s="40">
        <v>0</v>
      </c>
      <c r="H6" s="40">
        <v>18</v>
      </c>
      <c r="I6" s="67">
        <v>0</v>
      </c>
      <c r="J6" s="67">
        <v>0</v>
      </c>
      <c r="K6" s="67">
        <f t="shared" si="1"/>
        <v>0</v>
      </c>
      <c r="L6" s="67">
        <f t="shared" si="2"/>
        <v>2</v>
      </c>
      <c r="M6" s="2">
        <v>0</v>
      </c>
      <c r="N6" s="2">
        <f>IF(G10&gt;0,1,0)</f>
        <v>1</v>
      </c>
      <c r="O6" s="3" t="str">
        <f>"#REF!/E8"</f>
        <v>#REF!/E8</v>
      </c>
      <c r="P6" s="4">
        <v>0.6</v>
      </c>
      <c r="Q6" s="4" t="str">
        <f>"#REF!-P8"</f>
        <v>#REF!-P8</v>
      </c>
      <c r="S6" s="41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s="6" customFormat="1" ht="12" customHeight="1">
      <c r="A7" s="27" t="s">
        <v>25</v>
      </c>
      <c r="B7" s="94" t="s">
        <v>150</v>
      </c>
      <c r="C7" s="39">
        <v>1</v>
      </c>
      <c r="D7" s="66" t="s">
        <v>13</v>
      </c>
      <c r="E7" s="67">
        <v>9</v>
      </c>
      <c r="F7" s="40">
        <v>9</v>
      </c>
      <c r="G7" s="40">
        <v>0</v>
      </c>
      <c r="H7" s="40">
        <v>0</v>
      </c>
      <c r="I7" s="67">
        <v>0</v>
      </c>
      <c r="J7" s="67">
        <v>0</v>
      </c>
      <c r="K7" s="67">
        <f t="shared" si="1"/>
        <v>1</v>
      </c>
      <c r="L7" s="67">
        <f t="shared" si="2"/>
        <v>0</v>
      </c>
      <c r="M7" s="1" t="str">
        <f t="shared" si="0"/>
        <v>#REF!/25</v>
      </c>
      <c r="N7" s="2">
        <v>0</v>
      </c>
      <c r="O7" s="2">
        <f>IF(H11&gt;0,1,0)</f>
        <v>1</v>
      </c>
      <c r="P7" s="3" t="str">
        <f>"#REF!/E9"</f>
        <v>#REF!/E9</v>
      </c>
      <c r="Q7" s="4">
        <v>0.6</v>
      </c>
      <c r="R7" s="4" t="str">
        <f>"#REF!-P9"</f>
        <v>#REF!-P9</v>
      </c>
      <c r="AC7" s="56"/>
      <c r="AD7" s="56"/>
      <c r="AE7" s="56"/>
    </row>
    <row r="8" spans="1:31" s="5" customFormat="1" ht="12" customHeight="1">
      <c r="A8" s="61" t="s">
        <v>26</v>
      </c>
      <c r="B8" s="76" t="s">
        <v>151</v>
      </c>
      <c r="C8" s="27">
        <v>2</v>
      </c>
      <c r="D8" s="27" t="s">
        <v>13</v>
      </c>
      <c r="E8" s="27">
        <v>18</v>
      </c>
      <c r="F8" s="27">
        <v>18</v>
      </c>
      <c r="G8" s="27">
        <v>0</v>
      </c>
      <c r="H8" s="27">
        <v>0</v>
      </c>
      <c r="I8" s="27">
        <v>0</v>
      </c>
      <c r="J8" s="27">
        <v>0</v>
      </c>
      <c r="K8" s="67">
        <f t="shared" si="1"/>
        <v>2</v>
      </c>
      <c r="L8" s="67">
        <f t="shared" si="2"/>
        <v>0</v>
      </c>
      <c r="M8" s="1" t="str">
        <f t="shared" si="0"/>
        <v>#REF!/25</v>
      </c>
      <c r="N8" s="7">
        <v>1</v>
      </c>
      <c r="O8" s="2">
        <f>IF(H33&gt;0,1,0)</f>
        <v>1</v>
      </c>
      <c r="P8" s="3" t="str">
        <f>"#REF!/E10"</f>
        <v>#REF!/E10</v>
      </c>
      <c r="Q8" s="4">
        <f>E33/25</f>
        <v>1.08</v>
      </c>
      <c r="R8" s="4" t="str">
        <f>"#REF!-P10"</f>
        <v>#REF!-P10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5" customFormat="1" ht="12" customHeight="1">
      <c r="A9" s="61" t="s">
        <v>27</v>
      </c>
      <c r="B9" s="94" t="s">
        <v>21</v>
      </c>
      <c r="C9" s="39">
        <v>1</v>
      </c>
      <c r="D9" s="66" t="s">
        <v>13</v>
      </c>
      <c r="E9" s="67">
        <v>9</v>
      </c>
      <c r="F9" s="40">
        <v>9</v>
      </c>
      <c r="G9" s="40">
        <v>0</v>
      </c>
      <c r="H9" s="40">
        <v>0</v>
      </c>
      <c r="I9" s="40">
        <v>0</v>
      </c>
      <c r="J9" s="40">
        <v>0</v>
      </c>
      <c r="K9" s="67">
        <f t="shared" si="1"/>
        <v>1</v>
      </c>
      <c r="L9" s="67">
        <f t="shared" si="2"/>
        <v>0</v>
      </c>
      <c r="M9" s="1"/>
      <c r="N9" s="7"/>
      <c r="O9" s="2"/>
      <c r="P9" s="3"/>
      <c r="Q9" s="4"/>
      <c r="R9" s="4"/>
      <c r="AC9" s="26"/>
      <c r="AD9" s="26"/>
      <c r="AE9" s="26"/>
    </row>
    <row r="10" spans="1:29" s="5" customFormat="1" ht="12" customHeight="1">
      <c r="A10" s="61" t="s">
        <v>28</v>
      </c>
      <c r="B10" s="94" t="s">
        <v>85</v>
      </c>
      <c r="C10" s="39">
        <v>7</v>
      </c>
      <c r="D10" s="66" t="s">
        <v>12</v>
      </c>
      <c r="E10" s="67">
        <v>45</v>
      </c>
      <c r="F10" s="40">
        <v>18</v>
      </c>
      <c r="G10" s="40">
        <v>9</v>
      </c>
      <c r="H10" s="40">
        <v>18</v>
      </c>
      <c r="I10" s="67">
        <v>0</v>
      </c>
      <c r="J10" s="67">
        <v>0</v>
      </c>
      <c r="K10" s="67">
        <f t="shared" si="1"/>
        <v>2</v>
      </c>
      <c r="L10" s="67">
        <f t="shared" si="2"/>
        <v>3</v>
      </c>
      <c r="M10" s="1" t="str">
        <f t="shared" si="0"/>
        <v>#REF!/25</v>
      </c>
      <c r="N10" s="7">
        <v>1</v>
      </c>
      <c r="O10" s="2">
        <f>IF(H21&gt;0,1,0)</f>
        <v>1</v>
      </c>
      <c r="P10" s="3" t="str">
        <f>"#REF!/E12"</f>
        <v>#REF!/E12</v>
      </c>
      <c r="Q10" s="4">
        <f>E21/25</f>
        <v>1.08</v>
      </c>
      <c r="R10" s="4" t="str">
        <f>"#REF!-P12"</f>
        <v>#REF!-P12</v>
      </c>
      <c r="T10" s="41"/>
      <c r="U10" s="53"/>
      <c r="V10" s="54"/>
      <c r="W10" s="50"/>
      <c r="X10" s="55"/>
      <c r="Y10" s="57"/>
      <c r="Z10" s="57"/>
      <c r="AA10" s="50"/>
      <c r="AB10" s="50"/>
      <c r="AC10" s="20"/>
    </row>
    <row r="11" spans="1:29" s="5" customFormat="1" ht="12" customHeight="1">
      <c r="A11" s="61" t="s">
        <v>29</v>
      </c>
      <c r="B11" s="94" t="s">
        <v>86</v>
      </c>
      <c r="C11" s="39">
        <v>6</v>
      </c>
      <c r="D11" s="66" t="s">
        <v>12</v>
      </c>
      <c r="E11" s="67">
        <v>45</v>
      </c>
      <c r="F11" s="67">
        <v>18</v>
      </c>
      <c r="G11" s="67">
        <v>9</v>
      </c>
      <c r="H11" s="68">
        <v>18</v>
      </c>
      <c r="I11" s="67">
        <v>0</v>
      </c>
      <c r="J11" s="67">
        <v>0</v>
      </c>
      <c r="K11" s="67">
        <f t="shared" si="1"/>
        <v>2</v>
      </c>
      <c r="L11" s="67">
        <f t="shared" si="2"/>
        <v>3</v>
      </c>
      <c r="M11" s="1"/>
      <c r="N11" s="7"/>
      <c r="O11" s="2"/>
      <c r="P11" s="3"/>
      <c r="Q11" s="4"/>
      <c r="R11" s="4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18" s="5" customFormat="1" ht="12" customHeight="1">
      <c r="A12" s="61" t="s">
        <v>30</v>
      </c>
      <c r="B12" s="125" t="s">
        <v>152</v>
      </c>
      <c r="C12" s="27">
        <v>2</v>
      </c>
      <c r="D12" s="27" t="s">
        <v>13</v>
      </c>
      <c r="E12" s="27">
        <v>18</v>
      </c>
      <c r="F12" s="27">
        <v>18</v>
      </c>
      <c r="G12" s="27">
        <v>0</v>
      </c>
      <c r="H12" s="27">
        <v>0</v>
      </c>
      <c r="I12" s="27">
        <v>0</v>
      </c>
      <c r="J12" s="27">
        <v>0</v>
      </c>
      <c r="K12" s="67">
        <f t="shared" si="1"/>
        <v>2</v>
      </c>
      <c r="L12" s="67">
        <f t="shared" si="2"/>
        <v>0</v>
      </c>
      <c r="M12" s="1"/>
      <c r="N12" s="7"/>
      <c r="O12" s="2"/>
      <c r="P12" s="3"/>
      <c r="Q12" s="4"/>
      <c r="R12" s="4"/>
    </row>
    <row r="13" spans="1:18" s="5" customFormat="1" ht="12" customHeight="1">
      <c r="A13" s="27"/>
      <c r="B13" s="94"/>
      <c r="C13" s="39"/>
      <c r="D13" s="66"/>
      <c r="E13" s="67"/>
      <c r="F13" s="40"/>
      <c r="G13" s="40"/>
      <c r="H13" s="40"/>
      <c r="I13" s="67"/>
      <c r="J13" s="67"/>
      <c r="K13" s="67"/>
      <c r="L13" s="67"/>
      <c r="M13" s="1"/>
      <c r="N13" s="7"/>
      <c r="O13" s="2"/>
      <c r="P13" s="3"/>
      <c r="Q13" s="4"/>
      <c r="R13" s="4"/>
    </row>
    <row r="14" spans="1:19" s="5" customFormat="1" ht="12" customHeight="1">
      <c r="A14" s="61"/>
      <c r="B14" s="96" t="s">
        <v>14</v>
      </c>
      <c r="C14" s="97">
        <f>SUM(C5:C13)</f>
        <v>23</v>
      </c>
      <c r="D14" s="98">
        <f>COUNTIF(D5:D13,"e")</f>
        <v>2</v>
      </c>
      <c r="E14" s="97">
        <f aca="true" t="shared" si="3" ref="E14:L14">SUM(E5:E13)</f>
        <v>180</v>
      </c>
      <c r="F14" s="97">
        <f t="shared" si="3"/>
        <v>90</v>
      </c>
      <c r="G14" s="97">
        <f t="shared" si="3"/>
        <v>18</v>
      </c>
      <c r="H14" s="97">
        <f t="shared" si="3"/>
        <v>72</v>
      </c>
      <c r="I14" s="97">
        <f t="shared" si="3"/>
        <v>0</v>
      </c>
      <c r="J14" s="97">
        <f t="shared" si="3"/>
        <v>0</v>
      </c>
      <c r="K14" s="97">
        <f t="shared" si="3"/>
        <v>10</v>
      </c>
      <c r="L14" s="97">
        <f t="shared" si="3"/>
        <v>10</v>
      </c>
      <c r="M14" s="1"/>
      <c r="N14" s="7"/>
      <c r="O14" s="2"/>
      <c r="P14" s="3"/>
      <c r="Q14" s="4"/>
      <c r="R14" s="4"/>
      <c r="S14" s="26"/>
    </row>
    <row r="15" spans="1:35" s="5" customFormat="1" ht="12" customHeight="1">
      <c r="A15" s="73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22">
        <f aca="true" t="shared" si="4" ref="M15:R15">SUM(M5:M13)</f>
        <v>0</v>
      </c>
      <c r="N15" s="97">
        <f t="shared" si="4"/>
        <v>3</v>
      </c>
      <c r="O15" s="97">
        <f t="shared" si="4"/>
        <v>3</v>
      </c>
      <c r="P15" s="97">
        <f t="shared" si="4"/>
        <v>0.6</v>
      </c>
      <c r="Q15" s="97">
        <f t="shared" si="4"/>
        <v>3.12</v>
      </c>
      <c r="R15" s="97">
        <f t="shared" si="4"/>
        <v>0</v>
      </c>
      <c r="AD15" s="26"/>
      <c r="AE15" s="26"/>
      <c r="AF15" s="26"/>
      <c r="AG15" s="26"/>
      <c r="AH15" s="26"/>
      <c r="AI15" s="26"/>
    </row>
    <row r="16" spans="1:18" s="6" customFormat="1" ht="12" customHeight="1">
      <c r="A16" s="73"/>
      <c r="B16" s="173" t="s">
        <v>20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5"/>
      <c r="M16" s="19">
        <f>SUM(M4:M14)</f>
        <v>0</v>
      </c>
      <c r="N16" s="9"/>
      <c r="O16" s="2"/>
      <c r="P16" s="3"/>
      <c r="Q16" s="4"/>
      <c r="R16" s="4"/>
    </row>
    <row r="17" spans="1:18" s="6" customFormat="1" ht="12" customHeight="1">
      <c r="A17" s="61" t="s">
        <v>31</v>
      </c>
      <c r="B17" s="94" t="s">
        <v>153</v>
      </c>
      <c r="C17" s="39">
        <v>2</v>
      </c>
      <c r="D17" s="66" t="s">
        <v>13</v>
      </c>
      <c r="E17" s="67">
        <v>18</v>
      </c>
      <c r="F17" s="40">
        <v>0</v>
      </c>
      <c r="G17" s="40">
        <v>0</v>
      </c>
      <c r="H17" s="40">
        <v>18</v>
      </c>
      <c r="I17" s="67">
        <v>0</v>
      </c>
      <c r="J17" s="67">
        <v>0</v>
      </c>
      <c r="K17" s="67">
        <f aca="true" t="shared" si="5" ref="K17:K23">ROUNDUP(F17/9,0)</f>
        <v>0</v>
      </c>
      <c r="L17" s="67">
        <f>ROUNDUP((G17+H17+I17)/9,0)</f>
        <v>2</v>
      </c>
      <c r="M17" s="19"/>
      <c r="N17" s="9"/>
      <c r="O17" s="2"/>
      <c r="P17" s="3"/>
      <c r="Q17" s="4"/>
      <c r="R17" s="4"/>
    </row>
    <row r="18" spans="1:18" s="6" customFormat="1" ht="12" customHeight="1">
      <c r="A18" s="61" t="s">
        <v>120</v>
      </c>
      <c r="B18" s="94" t="s">
        <v>154</v>
      </c>
      <c r="C18" s="39">
        <v>2</v>
      </c>
      <c r="D18" s="66" t="s">
        <v>12</v>
      </c>
      <c r="E18" s="67">
        <v>18</v>
      </c>
      <c r="F18" s="40">
        <v>0</v>
      </c>
      <c r="G18" s="40">
        <v>0</v>
      </c>
      <c r="H18" s="40">
        <v>18</v>
      </c>
      <c r="I18" s="67">
        <v>0</v>
      </c>
      <c r="J18" s="67">
        <v>0</v>
      </c>
      <c r="K18" s="67">
        <f t="shared" si="5"/>
        <v>0</v>
      </c>
      <c r="L18" s="67">
        <f aca="true" t="shared" si="6" ref="L18:L23">ROUNDUP((G18+H18+I18)/9,0)</f>
        <v>2</v>
      </c>
      <c r="M18" s="1" t="str">
        <f aca="true" t="shared" si="7" ref="M18:M24">"#REF!/25"</f>
        <v>#REF!/25</v>
      </c>
      <c r="N18" s="9">
        <v>0</v>
      </c>
      <c r="O18" s="2">
        <f>IF(H17&gt;0,1,0)</f>
        <v>1</v>
      </c>
      <c r="P18" s="3" t="str">
        <f>"#REF!/E17"</f>
        <v>#REF!/E17</v>
      </c>
      <c r="Q18" s="4">
        <v>4.2</v>
      </c>
      <c r="R18" s="4" t="str">
        <f>"#REF!-P17"</f>
        <v>#REF!-P17</v>
      </c>
    </row>
    <row r="19" spans="1:18" s="6" customFormat="1" ht="12" customHeight="1">
      <c r="A19" s="61" t="s">
        <v>32</v>
      </c>
      <c r="B19" s="94" t="s">
        <v>84</v>
      </c>
      <c r="C19" s="39">
        <v>7</v>
      </c>
      <c r="D19" s="66" t="s">
        <v>12</v>
      </c>
      <c r="E19" s="67">
        <v>36</v>
      </c>
      <c r="F19" s="40">
        <v>18</v>
      </c>
      <c r="G19" s="40">
        <v>18</v>
      </c>
      <c r="H19" s="40">
        <v>0</v>
      </c>
      <c r="I19" s="67">
        <v>0</v>
      </c>
      <c r="J19" s="67">
        <v>0</v>
      </c>
      <c r="K19" s="67">
        <f t="shared" si="5"/>
        <v>2</v>
      </c>
      <c r="L19" s="67">
        <f t="shared" si="6"/>
        <v>2</v>
      </c>
      <c r="M19" s="1" t="str">
        <f t="shared" si="7"/>
        <v>#REF!/25</v>
      </c>
      <c r="N19" s="9">
        <v>0</v>
      </c>
      <c r="O19" s="2" t="e">
        <f>IF(#REF!&gt;0,1,0)</f>
        <v>#REF!</v>
      </c>
      <c r="P19" s="3" t="str">
        <f>"#REF!/E18"</f>
        <v>#REF!/E18</v>
      </c>
      <c r="Q19" s="4">
        <v>4</v>
      </c>
      <c r="R19" s="4" t="str">
        <f>"#REF!-P18"</f>
        <v>#REF!-P18</v>
      </c>
    </row>
    <row r="20" spans="1:18" s="10" customFormat="1" ht="12" customHeight="1">
      <c r="A20" s="61" t="s">
        <v>33</v>
      </c>
      <c r="B20" s="125" t="s">
        <v>205</v>
      </c>
      <c r="C20" s="27">
        <v>3</v>
      </c>
      <c r="D20" s="27" t="s">
        <v>13</v>
      </c>
      <c r="E20" s="27">
        <v>27</v>
      </c>
      <c r="F20" s="27">
        <v>9</v>
      </c>
      <c r="G20" s="27">
        <v>9</v>
      </c>
      <c r="H20" s="27">
        <v>9</v>
      </c>
      <c r="I20" s="27">
        <v>0</v>
      </c>
      <c r="J20" s="27">
        <v>0</v>
      </c>
      <c r="K20" s="67">
        <f t="shared" si="5"/>
        <v>1</v>
      </c>
      <c r="L20" s="67">
        <f t="shared" si="6"/>
        <v>2</v>
      </c>
      <c r="M20" s="1" t="str">
        <f t="shared" si="7"/>
        <v>#REF!/25</v>
      </c>
      <c r="N20" s="2">
        <v>0</v>
      </c>
      <c r="O20" s="2" t="e">
        <f>IF(#REF!&gt;0,1,0)</f>
        <v>#REF!</v>
      </c>
      <c r="P20" s="3" t="str">
        <f>"#REF!/E19"</f>
        <v>#REF!/E19</v>
      </c>
      <c r="Q20" s="4">
        <v>4</v>
      </c>
      <c r="R20" s="4" t="str">
        <f>"#REF!-P19"</f>
        <v>#REF!-P19</v>
      </c>
    </row>
    <row r="21" spans="1:18" s="10" customFormat="1" ht="12" customHeight="1">
      <c r="A21" s="61" t="s">
        <v>34</v>
      </c>
      <c r="B21" s="94" t="s">
        <v>15</v>
      </c>
      <c r="C21" s="39">
        <v>3</v>
      </c>
      <c r="D21" s="66" t="s">
        <v>13</v>
      </c>
      <c r="E21" s="67">
        <v>27</v>
      </c>
      <c r="F21" s="67">
        <v>9</v>
      </c>
      <c r="G21" s="67">
        <v>9</v>
      </c>
      <c r="H21" s="67">
        <v>9</v>
      </c>
      <c r="I21" s="67">
        <v>0</v>
      </c>
      <c r="J21" s="67">
        <v>0</v>
      </c>
      <c r="K21" s="67">
        <f t="shared" si="5"/>
        <v>1</v>
      </c>
      <c r="L21" s="67">
        <f t="shared" si="6"/>
        <v>2</v>
      </c>
      <c r="M21" s="1"/>
      <c r="N21" s="2"/>
      <c r="O21" s="2"/>
      <c r="P21" s="3"/>
      <c r="Q21" s="4"/>
      <c r="R21" s="4"/>
    </row>
    <row r="22" spans="1:18" s="10" customFormat="1" ht="12" customHeight="1">
      <c r="A22" s="61" t="s">
        <v>35</v>
      </c>
      <c r="B22" s="94" t="s">
        <v>155</v>
      </c>
      <c r="C22" s="39">
        <v>6</v>
      </c>
      <c r="D22" s="66" t="s">
        <v>12</v>
      </c>
      <c r="E22" s="67">
        <v>36</v>
      </c>
      <c r="F22" s="67">
        <v>18</v>
      </c>
      <c r="G22" s="67">
        <v>5</v>
      </c>
      <c r="H22" s="67">
        <v>10</v>
      </c>
      <c r="I22" s="67">
        <v>0</v>
      </c>
      <c r="J22" s="67">
        <v>3</v>
      </c>
      <c r="K22" s="67">
        <f t="shared" si="5"/>
        <v>2</v>
      </c>
      <c r="L22" s="67">
        <f t="shared" si="6"/>
        <v>2</v>
      </c>
      <c r="M22" s="1"/>
      <c r="N22" s="2"/>
      <c r="O22" s="2"/>
      <c r="P22" s="3"/>
      <c r="Q22" s="4"/>
      <c r="R22" s="4"/>
    </row>
    <row r="23" spans="1:18" s="8" customFormat="1" ht="12" customHeight="1">
      <c r="A23" s="61" t="s">
        <v>36</v>
      </c>
      <c r="B23" s="94" t="s">
        <v>121</v>
      </c>
      <c r="C23" s="39">
        <v>2</v>
      </c>
      <c r="D23" s="66" t="s">
        <v>13</v>
      </c>
      <c r="E23" s="67">
        <v>18</v>
      </c>
      <c r="F23" s="67">
        <v>18</v>
      </c>
      <c r="G23" s="67">
        <v>0</v>
      </c>
      <c r="H23" s="67">
        <v>0</v>
      </c>
      <c r="I23" s="67">
        <v>0</v>
      </c>
      <c r="J23" s="67">
        <v>0</v>
      </c>
      <c r="K23" s="67">
        <f t="shared" si="5"/>
        <v>2</v>
      </c>
      <c r="L23" s="67">
        <f t="shared" si="6"/>
        <v>0</v>
      </c>
      <c r="M23" s="1" t="str">
        <f t="shared" si="7"/>
        <v>#REF!/25</v>
      </c>
      <c r="N23" s="2">
        <v>0</v>
      </c>
      <c r="O23" s="2" t="e">
        <f>IF(#REF!&gt;0,1,0)</f>
        <v>#REF!</v>
      </c>
      <c r="P23" s="3" t="str">
        <f>"#REF!/E20"</f>
        <v>#REF!/E20</v>
      </c>
      <c r="Q23" s="4" t="e">
        <f>#REF!/25</f>
        <v>#REF!</v>
      </c>
      <c r="R23" s="4" t="str">
        <f>"#REF!-P20"</f>
        <v>#REF!-P20</v>
      </c>
    </row>
    <row r="24" spans="1:18" s="8" customFormat="1" ht="12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" t="str">
        <f t="shared" si="7"/>
        <v>#REF!/25</v>
      </c>
      <c r="N24" s="7">
        <v>1</v>
      </c>
      <c r="O24" s="2">
        <f>IF(Y30&gt;0,1,0)</f>
        <v>0</v>
      </c>
      <c r="P24" s="11" t="str">
        <f>"#REF!/E23"</f>
        <v>#REF!/E23</v>
      </c>
      <c r="Q24" s="4">
        <f>V30/25</f>
        <v>0</v>
      </c>
      <c r="R24" s="4" t="str">
        <f>"#REF!-P23"</f>
        <v>#REF!-P23</v>
      </c>
    </row>
    <row r="25" spans="1:18" s="8" customFormat="1" ht="12" customHeight="1">
      <c r="A25" s="101"/>
      <c r="B25" s="96" t="s">
        <v>14</v>
      </c>
      <c r="C25" s="97">
        <f>SUM(C17:C23)</f>
        <v>25</v>
      </c>
      <c r="D25" s="98">
        <f>COUNTIF(D17:D23,"e")</f>
        <v>3</v>
      </c>
      <c r="E25" s="97">
        <f>SUM(E17:E23)</f>
        <v>180</v>
      </c>
      <c r="F25" s="97">
        <f aca="true" t="shared" si="8" ref="F25:L25">SUM(F17:F23)</f>
        <v>72</v>
      </c>
      <c r="G25" s="97">
        <f t="shared" si="8"/>
        <v>41</v>
      </c>
      <c r="H25" s="97">
        <f t="shared" si="8"/>
        <v>64</v>
      </c>
      <c r="I25" s="97">
        <f t="shared" si="8"/>
        <v>0</v>
      </c>
      <c r="J25" s="97">
        <f t="shared" si="8"/>
        <v>3</v>
      </c>
      <c r="K25" s="97">
        <f t="shared" si="8"/>
        <v>8</v>
      </c>
      <c r="L25" s="97">
        <f t="shared" si="8"/>
        <v>12</v>
      </c>
      <c r="M25" s="1"/>
      <c r="N25" s="7"/>
      <c r="O25" s="2"/>
      <c r="P25" s="11"/>
      <c r="Q25" s="4"/>
      <c r="R25" s="4"/>
    </row>
    <row r="26" spans="1:18" s="8" customFormat="1" ht="12" customHeight="1">
      <c r="A26" s="79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"/>
      <c r="N26" s="7"/>
      <c r="O26" s="2"/>
      <c r="P26" s="11"/>
      <c r="Q26" s="4"/>
      <c r="R26" s="4"/>
    </row>
    <row r="27" spans="1:18" s="5" customFormat="1" ht="12" customHeight="1">
      <c r="A27" s="73"/>
      <c r="B27" s="173" t="s">
        <v>214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5"/>
      <c r="M27" s="1">
        <f>SUM(M18:M25)</f>
        <v>0</v>
      </c>
      <c r="N27" s="2"/>
      <c r="O27" s="2"/>
      <c r="P27" s="3"/>
      <c r="Q27" s="4"/>
      <c r="R27" s="4"/>
    </row>
    <row r="28" spans="1:18" s="5" customFormat="1" ht="12" customHeight="1">
      <c r="A28" s="61" t="s">
        <v>37</v>
      </c>
      <c r="B28" s="94" t="s">
        <v>157</v>
      </c>
      <c r="C28" s="39">
        <v>2</v>
      </c>
      <c r="D28" s="66" t="s">
        <v>13</v>
      </c>
      <c r="E28" s="67">
        <v>18</v>
      </c>
      <c r="F28" s="40">
        <v>0</v>
      </c>
      <c r="G28" s="40">
        <v>0</v>
      </c>
      <c r="H28" s="40">
        <v>18</v>
      </c>
      <c r="I28" s="67">
        <v>0</v>
      </c>
      <c r="J28" s="67">
        <v>0</v>
      </c>
      <c r="K28" s="67">
        <f aca="true" t="shared" si="9" ref="K28:K34">ROUNDUP(F28/9,0)</f>
        <v>0</v>
      </c>
      <c r="L28" s="67">
        <f aca="true" t="shared" si="10" ref="L28:L34">ROUNDUP((G28+H28+I28)/9,0)</f>
        <v>2</v>
      </c>
      <c r="M28" s="1"/>
      <c r="N28" s="2"/>
      <c r="O28" s="2"/>
      <c r="P28" s="3"/>
      <c r="Q28" s="4"/>
      <c r="R28" s="4"/>
    </row>
    <row r="29" spans="1:18" s="5" customFormat="1" ht="12" customHeight="1">
      <c r="A29" s="61" t="s">
        <v>38</v>
      </c>
      <c r="B29" s="94" t="s">
        <v>88</v>
      </c>
      <c r="C29" s="39">
        <v>5</v>
      </c>
      <c r="D29" s="66" t="s">
        <v>12</v>
      </c>
      <c r="E29" s="67">
        <v>36</v>
      </c>
      <c r="F29" s="67">
        <v>18</v>
      </c>
      <c r="G29" s="67">
        <v>8</v>
      </c>
      <c r="H29" s="68">
        <v>10</v>
      </c>
      <c r="I29" s="67">
        <v>0</v>
      </c>
      <c r="J29" s="67">
        <v>0</v>
      </c>
      <c r="K29" s="67">
        <f t="shared" si="9"/>
        <v>2</v>
      </c>
      <c r="L29" s="67">
        <f t="shared" si="10"/>
        <v>2</v>
      </c>
      <c r="M29" s="1"/>
      <c r="N29" s="2"/>
      <c r="O29" s="2"/>
      <c r="P29" s="3"/>
      <c r="Q29" s="4"/>
      <c r="R29" s="4"/>
    </row>
    <row r="30" spans="1:33" s="5" customFormat="1" ht="12" customHeight="1">
      <c r="A30" s="61" t="s">
        <v>39</v>
      </c>
      <c r="B30" s="125" t="s">
        <v>128</v>
      </c>
      <c r="C30" s="27">
        <v>4</v>
      </c>
      <c r="D30" s="27" t="s">
        <v>12</v>
      </c>
      <c r="E30" s="27">
        <v>27</v>
      </c>
      <c r="F30" s="27">
        <v>9</v>
      </c>
      <c r="G30" s="27">
        <v>8</v>
      </c>
      <c r="H30" s="27">
        <v>10</v>
      </c>
      <c r="I30" s="27">
        <v>0</v>
      </c>
      <c r="J30" s="27">
        <v>0</v>
      </c>
      <c r="K30" s="67">
        <f t="shared" si="9"/>
        <v>1</v>
      </c>
      <c r="L30" s="67">
        <f t="shared" si="10"/>
        <v>2</v>
      </c>
      <c r="M30" s="1" t="str">
        <f aca="true" t="shared" si="11" ref="M30:M38">"#REF!/25"</f>
        <v>#REF!/25</v>
      </c>
      <c r="N30" s="2">
        <v>0</v>
      </c>
      <c r="O30" s="2" t="e">
        <f>IF(#REF!&gt;0,1,0)</f>
        <v>#REF!</v>
      </c>
      <c r="P30" s="3" t="str">
        <f>"#REF!/E27"</f>
        <v>#REF!/E27</v>
      </c>
      <c r="Q30" s="4">
        <v>2.6</v>
      </c>
      <c r="R30" s="4" t="str">
        <f>"#REF!-P27"</f>
        <v>#REF!-P27</v>
      </c>
      <c r="S30" s="41"/>
      <c r="T30" s="48"/>
      <c r="U30" s="49"/>
      <c r="V30" s="20"/>
      <c r="W30" s="20"/>
      <c r="X30" s="20"/>
      <c r="Y30" s="20"/>
      <c r="Z30" s="20"/>
      <c r="AA30" s="20"/>
      <c r="AB30" s="20"/>
      <c r="AC30" s="26"/>
      <c r="AD30" s="26"/>
      <c r="AE30" s="26"/>
      <c r="AF30" s="26"/>
      <c r="AG30" s="26"/>
    </row>
    <row r="31" spans="1:18" s="5" customFormat="1" ht="12" customHeight="1">
      <c r="A31" s="61" t="s">
        <v>40</v>
      </c>
      <c r="B31" s="94" t="s">
        <v>127</v>
      </c>
      <c r="C31" s="39">
        <v>3</v>
      </c>
      <c r="D31" s="66" t="s">
        <v>13</v>
      </c>
      <c r="E31" s="67">
        <v>27</v>
      </c>
      <c r="F31" s="67">
        <v>9</v>
      </c>
      <c r="G31" s="67">
        <v>8</v>
      </c>
      <c r="H31" s="68">
        <v>10</v>
      </c>
      <c r="I31" s="67">
        <v>0</v>
      </c>
      <c r="J31" s="67">
        <v>0</v>
      </c>
      <c r="K31" s="67">
        <f t="shared" si="9"/>
        <v>1</v>
      </c>
      <c r="L31" s="67">
        <f t="shared" si="10"/>
        <v>2</v>
      </c>
      <c r="M31" s="1"/>
      <c r="N31" s="2"/>
      <c r="O31" s="2"/>
      <c r="P31" s="3"/>
      <c r="Q31" s="4"/>
      <c r="R31" s="4"/>
    </row>
    <row r="32" spans="1:18" s="5" customFormat="1" ht="12" customHeight="1">
      <c r="A32" s="61" t="s">
        <v>41</v>
      </c>
      <c r="B32" s="94" t="s">
        <v>158</v>
      </c>
      <c r="C32" s="39">
        <v>4</v>
      </c>
      <c r="D32" s="66" t="s">
        <v>12</v>
      </c>
      <c r="E32" s="67">
        <v>27</v>
      </c>
      <c r="F32" s="67">
        <v>9</v>
      </c>
      <c r="G32" s="67">
        <v>8</v>
      </c>
      <c r="H32" s="68">
        <v>10</v>
      </c>
      <c r="I32" s="67">
        <v>0</v>
      </c>
      <c r="J32" s="67">
        <v>0</v>
      </c>
      <c r="K32" s="67">
        <f t="shared" si="9"/>
        <v>1</v>
      </c>
      <c r="L32" s="67">
        <f t="shared" si="10"/>
        <v>2</v>
      </c>
      <c r="M32" s="1"/>
      <c r="N32" s="2"/>
      <c r="O32" s="2"/>
      <c r="P32" s="3"/>
      <c r="Q32" s="4"/>
      <c r="R32" s="4"/>
    </row>
    <row r="33" spans="1:18" s="5" customFormat="1" ht="12" customHeight="1">
      <c r="A33" s="61" t="s">
        <v>42</v>
      </c>
      <c r="B33" s="94" t="s">
        <v>137</v>
      </c>
      <c r="C33" s="39">
        <v>2</v>
      </c>
      <c r="D33" s="66" t="s">
        <v>13</v>
      </c>
      <c r="E33" s="67">
        <v>27</v>
      </c>
      <c r="F33" s="40">
        <v>9</v>
      </c>
      <c r="G33" s="40">
        <v>8</v>
      </c>
      <c r="H33" s="40">
        <v>10</v>
      </c>
      <c r="I33" s="67">
        <v>0</v>
      </c>
      <c r="J33" s="67">
        <v>0</v>
      </c>
      <c r="K33" s="67">
        <f t="shared" si="9"/>
        <v>1</v>
      </c>
      <c r="L33" s="67">
        <f t="shared" si="10"/>
        <v>2</v>
      </c>
      <c r="M33" s="1"/>
      <c r="N33" s="2"/>
      <c r="O33" s="2"/>
      <c r="P33" s="3"/>
      <c r="Q33" s="4"/>
      <c r="R33" s="4"/>
    </row>
    <row r="34" spans="1:18" s="5" customFormat="1" ht="12" customHeight="1">
      <c r="A34" s="61" t="s">
        <v>43</v>
      </c>
      <c r="B34" s="94" t="s">
        <v>189</v>
      </c>
      <c r="C34" s="39">
        <v>2</v>
      </c>
      <c r="D34" s="66" t="s">
        <v>13</v>
      </c>
      <c r="E34" s="67">
        <v>18</v>
      </c>
      <c r="F34" s="66">
        <v>18</v>
      </c>
      <c r="G34" s="66">
        <v>0</v>
      </c>
      <c r="H34" s="66">
        <v>0</v>
      </c>
      <c r="I34" s="67">
        <v>0</v>
      </c>
      <c r="J34" s="67">
        <v>0</v>
      </c>
      <c r="K34" s="67">
        <f t="shared" si="9"/>
        <v>2</v>
      </c>
      <c r="L34" s="67">
        <f t="shared" si="10"/>
        <v>0</v>
      </c>
      <c r="M34" s="1" t="str">
        <f t="shared" si="11"/>
        <v>#REF!/25</v>
      </c>
      <c r="N34" s="2">
        <v>0</v>
      </c>
      <c r="O34" s="2">
        <f>IF(H42&gt;0,1,0)</f>
        <v>1</v>
      </c>
      <c r="P34" s="3" t="str">
        <f>"#REF!/E28"</f>
        <v>#REF!/E28</v>
      </c>
      <c r="Q34" s="4">
        <v>2.5</v>
      </c>
      <c r="R34" s="4" t="str">
        <f>"#REF!-P28"</f>
        <v>#REF!-P28</v>
      </c>
    </row>
    <row r="35" spans="1:18" s="5" customFormat="1" ht="12" customHeight="1">
      <c r="A35" s="79"/>
      <c r="B35" s="95"/>
      <c r="C35" s="95"/>
      <c r="D35" s="95"/>
      <c r="E35" s="95"/>
      <c r="F35" s="95"/>
      <c r="G35" s="95"/>
      <c r="H35" s="158"/>
      <c r="I35" s="158"/>
      <c r="J35" s="158"/>
      <c r="K35" s="158"/>
      <c r="L35" s="95"/>
      <c r="M35" s="1"/>
      <c r="N35" s="2"/>
      <c r="O35" s="2"/>
      <c r="P35" s="3"/>
      <c r="Q35" s="4"/>
      <c r="R35" s="4"/>
    </row>
    <row r="36" spans="1:35" s="5" customFormat="1" ht="12" customHeight="1">
      <c r="A36" s="95"/>
      <c r="B36" s="96" t="s">
        <v>14</v>
      </c>
      <c r="C36" s="97">
        <f>SUM(C28:C35)</f>
        <v>22</v>
      </c>
      <c r="D36" s="98">
        <f>COUNTIF(D28:D35,"e")</f>
        <v>3</v>
      </c>
      <c r="E36" s="97">
        <f aca="true" t="shared" si="12" ref="E36:K36">SUM(E28:E35)</f>
        <v>180</v>
      </c>
      <c r="F36" s="97">
        <f t="shared" si="12"/>
        <v>72</v>
      </c>
      <c r="G36" s="97">
        <f t="shared" si="12"/>
        <v>40</v>
      </c>
      <c r="H36" s="97">
        <f t="shared" si="12"/>
        <v>68</v>
      </c>
      <c r="I36" s="97">
        <f t="shared" si="12"/>
        <v>0</v>
      </c>
      <c r="J36" s="97">
        <f t="shared" si="12"/>
        <v>0</v>
      </c>
      <c r="K36" s="97">
        <f t="shared" si="12"/>
        <v>8</v>
      </c>
      <c r="L36" s="97">
        <f>SUM(L28:L34)</f>
        <v>12</v>
      </c>
      <c r="M36" s="1" t="str">
        <f t="shared" si="11"/>
        <v>#REF!/25</v>
      </c>
      <c r="N36" s="2">
        <v>0</v>
      </c>
      <c r="O36" s="2">
        <f>IF(H31&gt;0,1,0)</f>
        <v>1</v>
      </c>
      <c r="P36" s="3" t="str">
        <f>"#REF!/E31"</f>
        <v>#REF!/E31</v>
      </c>
      <c r="Q36" s="4">
        <v>2.2</v>
      </c>
      <c r="R36" s="4" t="str">
        <f>"#REF!-P31"</f>
        <v>#REF!-P31</v>
      </c>
      <c r="T36" s="41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</row>
    <row r="37" spans="1:35" s="5" customFormat="1" ht="12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1" t="str">
        <f t="shared" si="11"/>
        <v>#REF!/25</v>
      </c>
      <c r="N37" s="2">
        <v>0</v>
      </c>
      <c r="O37" s="2" t="e">
        <f>IF(#REF!&gt;0,1,0)</f>
        <v>#REF!</v>
      </c>
      <c r="P37" s="3" t="str">
        <f>"#REF!/E32"</f>
        <v>#REF!/E32</v>
      </c>
      <c r="Q37" s="4" t="e">
        <f>#REF!/25</f>
        <v>#REF!</v>
      </c>
      <c r="R37" s="4" t="str">
        <f>"#REF!-P32"</f>
        <v>#REF!-P32</v>
      </c>
      <c r="S37" s="26"/>
      <c r="T37" s="41"/>
      <c r="U37" s="48"/>
      <c r="V37" s="49"/>
      <c r="W37" s="50"/>
      <c r="X37" s="20"/>
      <c r="Y37" s="20"/>
      <c r="Z37" s="51"/>
      <c r="AA37" s="20"/>
      <c r="AB37" s="20"/>
      <c r="AC37" s="20"/>
      <c r="AD37" s="26"/>
      <c r="AE37" s="26"/>
      <c r="AF37" s="26"/>
      <c r="AG37" s="26"/>
      <c r="AH37" s="26"/>
      <c r="AI37" s="26"/>
    </row>
    <row r="38" spans="1:35" s="5" customFormat="1" ht="12" customHeight="1">
      <c r="A38" s="73"/>
      <c r="B38" s="173" t="s">
        <v>215</v>
      </c>
      <c r="C38" s="174"/>
      <c r="D38" s="174"/>
      <c r="E38" s="174"/>
      <c r="F38" s="174"/>
      <c r="G38" s="174"/>
      <c r="H38" s="174"/>
      <c r="I38" s="174"/>
      <c r="J38" s="174"/>
      <c r="K38" s="174"/>
      <c r="L38" s="175"/>
      <c r="M38" s="1" t="str">
        <f t="shared" si="11"/>
        <v>#REF!/25</v>
      </c>
      <c r="N38" s="7">
        <v>1</v>
      </c>
      <c r="O38" s="2" t="e">
        <f>IF(#REF!&gt;0,1,0)</f>
        <v>#REF!</v>
      </c>
      <c r="P38" s="11" t="str">
        <f>"#REF!/E33"</f>
        <v>#REF!/E33</v>
      </c>
      <c r="Q38" s="4" t="e">
        <f>#REF!/25</f>
        <v>#REF!</v>
      </c>
      <c r="R38" s="4" t="str">
        <f>"#REF!-P33"</f>
        <v>#REF!-P33</v>
      </c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</row>
    <row r="39" spans="1:30" s="5" customFormat="1" ht="12" customHeight="1">
      <c r="A39" s="61" t="s">
        <v>44</v>
      </c>
      <c r="B39" s="94" t="s">
        <v>159</v>
      </c>
      <c r="C39" s="39">
        <v>2</v>
      </c>
      <c r="D39" s="66" t="s">
        <v>12</v>
      </c>
      <c r="E39" s="67">
        <v>18</v>
      </c>
      <c r="F39" s="40">
        <v>0</v>
      </c>
      <c r="G39" s="40">
        <v>0</v>
      </c>
      <c r="H39" s="40">
        <v>18</v>
      </c>
      <c r="I39" s="67">
        <v>0</v>
      </c>
      <c r="J39" s="67">
        <v>0</v>
      </c>
      <c r="K39" s="67">
        <f aca="true" t="shared" si="13" ref="K39:K46">ROUNDUP(F39/9,0)</f>
        <v>0</v>
      </c>
      <c r="L39" s="67">
        <f aca="true" t="shared" si="14" ref="L39:L46">ROUNDUP((G39+H39+I39)/9,0)</f>
        <v>2</v>
      </c>
      <c r="M39" s="1"/>
      <c r="N39" s="7"/>
      <c r="O39" s="2"/>
      <c r="P39" s="11"/>
      <c r="Q39" s="4"/>
      <c r="R39" s="4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18" s="5" customFormat="1" ht="12" customHeight="1">
      <c r="A40" s="61" t="s">
        <v>45</v>
      </c>
      <c r="B40" s="94" t="s">
        <v>95</v>
      </c>
      <c r="C40" s="39">
        <v>3</v>
      </c>
      <c r="D40" s="66" t="s">
        <v>13</v>
      </c>
      <c r="E40" s="67">
        <v>36</v>
      </c>
      <c r="F40" s="67">
        <v>18</v>
      </c>
      <c r="G40" s="67">
        <v>18</v>
      </c>
      <c r="H40" s="68">
        <v>0</v>
      </c>
      <c r="I40" s="67">
        <v>0</v>
      </c>
      <c r="J40" s="67">
        <v>0</v>
      </c>
      <c r="K40" s="67">
        <f t="shared" si="13"/>
        <v>2</v>
      </c>
      <c r="L40" s="67">
        <f t="shared" si="14"/>
        <v>2</v>
      </c>
      <c r="M40" s="1"/>
      <c r="N40" s="7"/>
      <c r="O40" s="2"/>
      <c r="P40" s="11"/>
      <c r="Q40" s="4"/>
      <c r="R40" s="4"/>
    </row>
    <row r="41" spans="1:18" s="5" customFormat="1" ht="12" customHeight="1">
      <c r="A41" s="61" t="s">
        <v>46</v>
      </c>
      <c r="B41" s="94" t="s">
        <v>91</v>
      </c>
      <c r="C41" s="39">
        <v>4</v>
      </c>
      <c r="D41" s="66" t="s">
        <v>13</v>
      </c>
      <c r="E41" s="67">
        <v>27</v>
      </c>
      <c r="F41" s="67">
        <v>9</v>
      </c>
      <c r="G41" s="67">
        <v>8</v>
      </c>
      <c r="H41" s="68">
        <v>10</v>
      </c>
      <c r="I41" s="67">
        <v>0</v>
      </c>
      <c r="J41" s="67">
        <v>0</v>
      </c>
      <c r="K41" s="67">
        <f t="shared" si="13"/>
        <v>1</v>
      </c>
      <c r="L41" s="67">
        <f t="shared" si="14"/>
        <v>2</v>
      </c>
      <c r="M41" s="1">
        <f>SUM(M30:M39)</f>
        <v>0</v>
      </c>
      <c r="N41" s="2"/>
      <c r="O41" s="2"/>
      <c r="P41" s="3"/>
      <c r="Q41" s="4"/>
      <c r="R41" s="4"/>
    </row>
    <row r="42" spans="1:18" s="5" customFormat="1" ht="12" customHeight="1">
      <c r="A42" s="61" t="s">
        <v>75</v>
      </c>
      <c r="B42" s="94" t="s">
        <v>92</v>
      </c>
      <c r="C42" s="39">
        <v>2</v>
      </c>
      <c r="D42" s="66" t="s">
        <v>13</v>
      </c>
      <c r="E42" s="67">
        <v>18</v>
      </c>
      <c r="F42" s="67">
        <v>9</v>
      </c>
      <c r="G42" s="67">
        <v>3</v>
      </c>
      <c r="H42" s="68">
        <v>6</v>
      </c>
      <c r="I42" s="67">
        <v>0</v>
      </c>
      <c r="J42" s="67">
        <v>0</v>
      </c>
      <c r="K42" s="67">
        <f t="shared" si="13"/>
        <v>1</v>
      </c>
      <c r="L42" s="67">
        <f t="shared" si="14"/>
        <v>1</v>
      </c>
      <c r="M42" s="1"/>
      <c r="N42" s="2"/>
      <c r="O42" s="2"/>
      <c r="P42" s="3"/>
      <c r="Q42" s="4"/>
      <c r="R42" s="4"/>
    </row>
    <row r="43" spans="1:18" s="5" customFormat="1" ht="12" customHeight="1">
      <c r="A43" s="61" t="s">
        <v>47</v>
      </c>
      <c r="B43" s="94" t="s">
        <v>93</v>
      </c>
      <c r="C43" s="39">
        <v>3</v>
      </c>
      <c r="D43" s="66" t="s">
        <v>13</v>
      </c>
      <c r="E43" s="67">
        <v>18</v>
      </c>
      <c r="F43" s="67">
        <v>9</v>
      </c>
      <c r="G43" s="67">
        <v>3</v>
      </c>
      <c r="H43" s="68">
        <v>6</v>
      </c>
      <c r="I43" s="67">
        <v>0</v>
      </c>
      <c r="J43" s="67">
        <v>0</v>
      </c>
      <c r="K43" s="67">
        <f t="shared" si="13"/>
        <v>1</v>
      </c>
      <c r="L43" s="67">
        <f t="shared" si="14"/>
        <v>1</v>
      </c>
      <c r="M43" s="1" t="str">
        <f>"#REF!/25"</f>
        <v>#REF!/25</v>
      </c>
      <c r="N43" s="2">
        <v>0</v>
      </c>
      <c r="O43" s="2">
        <f>IF(H39&gt;0,1,0)</f>
        <v>1</v>
      </c>
      <c r="P43" s="3" t="str">
        <f>"#REF!/E38"</f>
        <v>#REF!/E38</v>
      </c>
      <c r="Q43" s="4">
        <v>2.8</v>
      </c>
      <c r="R43" s="4" t="str">
        <f>"#REF!-P38"</f>
        <v>#REF!-P38</v>
      </c>
    </row>
    <row r="44" spans="1:18" s="5" customFormat="1" ht="12" customHeight="1">
      <c r="A44" s="61" t="s">
        <v>48</v>
      </c>
      <c r="B44" s="76" t="s">
        <v>160</v>
      </c>
      <c r="C44" s="27">
        <v>4</v>
      </c>
      <c r="D44" s="27" t="s">
        <v>13</v>
      </c>
      <c r="E44" s="27">
        <v>18</v>
      </c>
      <c r="F44" s="27">
        <v>9</v>
      </c>
      <c r="G44" s="27">
        <v>3</v>
      </c>
      <c r="H44" s="27">
        <v>6</v>
      </c>
      <c r="I44" s="27">
        <v>0</v>
      </c>
      <c r="J44" s="27">
        <v>0</v>
      </c>
      <c r="K44" s="67">
        <f t="shared" si="13"/>
        <v>1</v>
      </c>
      <c r="L44" s="27">
        <f t="shared" si="14"/>
        <v>1</v>
      </c>
      <c r="M44" s="1"/>
      <c r="N44" s="2"/>
      <c r="O44" s="2"/>
      <c r="P44" s="3"/>
      <c r="Q44" s="4"/>
      <c r="R44" s="4"/>
    </row>
    <row r="45" spans="1:18" s="5" customFormat="1" ht="12" customHeight="1">
      <c r="A45" s="61" t="s">
        <v>140</v>
      </c>
      <c r="B45" s="76" t="s">
        <v>161</v>
      </c>
      <c r="C45" s="27">
        <v>4</v>
      </c>
      <c r="D45" s="27" t="s">
        <v>12</v>
      </c>
      <c r="E45" s="27">
        <v>27</v>
      </c>
      <c r="F45" s="27">
        <v>9</v>
      </c>
      <c r="G45" s="27">
        <v>6</v>
      </c>
      <c r="H45" s="27">
        <v>10</v>
      </c>
      <c r="I45" s="27">
        <v>0</v>
      </c>
      <c r="J45" s="27">
        <v>2</v>
      </c>
      <c r="K45" s="67">
        <f t="shared" si="13"/>
        <v>1</v>
      </c>
      <c r="L45" s="27">
        <f t="shared" si="14"/>
        <v>2</v>
      </c>
      <c r="M45" s="1"/>
      <c r="N45" s="2"/>
      <c r="O45" s="2"/>
      <c r="P45" s="3"/>
      <c r="Q45" s="4"/>
      <c r="R45" s="4"/>
    </row>
    <row r="46" spans="1:18" s="5" customFormat="1" ht="12" customHeight="1">
      <c r="A46" s="61" t="s">
        <v>49</v>
      </c>
      <c r="B46" s="94" t="s">
        <v>122</v>
      </c>
      <c r="C46" s="39">
        <v>2</v>
      </c>
      <c r="D46" s="66" t="s">
        <v>13</v>
      </c>
      <c r="E46" s="67">
        <v>18</v>
      </c>
      <c r="F46" s="67">
        <v>18</v>
      </c>
      <c r="G46" s="67">
        <v>0</v>
      </c>
      <c r="H46" s="67">
        <v>0</v>
      </c>
      <c r="I46" s="67">
        <v>0</v>
      </c>
      <c r="J46" s="67">
        <v>0</v>
      </c>
      <c r="K46" s="67">
        <f t="shared" si="13"/>
        <v>2</v>
      </c>
      <c r="L46" s="67">
        <f t="shared" si="14"/>
        <v>0</v>
      </c>
      <c r="M46" s="1"/>
      <c r="N46" s="2"/>
      <c r="O46" s="2"/>
      <c r="P46" s="3"/>
      <c r="Q46" s="4"/>
      <c r="R46" s="4"/>
    </row>
    <row r="47" spans="1:18" s="5" customFormat="1" ht="12" customHeight="1">
      <c r="A47" s="61"/>
      <c r="B47" s="94"/>
      <c r="C47" s="39"/>
      <c r="D47" s="66"/>
      <c r="E47" s="75"/>
      <c r="F47" s="75"/>
      <c r="G47" s="75"/>
      <c r="H47" s="91"/>
      <c r="I47" s="75"/>
      <c r="J47" s="75"/>
      <c r="K47" s="75"/>
      <c r="L47" s="75"/>
      <c r="M47" s="1"/>
      <c r="N47" s="2"/>
      <c r="O47" s="2"/>
      <c r="P47" s="3"/>
      <c r="Q47" s="4"/>
      <c r="R47" s="4"/>
    </row>
    <row r="48" spans="1:18" s="5" customFormat="1" ht="12" customHeight="1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1"/>
      <c r="N48" s="2"/>
      <c r="O48" s="2"/>
      <c r="P48" s="3"/>
      <c r="Q48" s="4"/>
      <c r="R48" s="4"/>
    </row>
    <row r="49" spans="1:20" s="5" customFormat="1" ht="12" customHeight="1">
      <c r="A49" s="95"/>
      <c r="B49" s="96" t="s">
        <v>14</v>
      </c>
      <c r="C49" s="97">
        <f>SUM(C39:C47)</f>
        <v>24</v>
      </c>
      <c r="D49" s="98">
        <f>COUNTIF(D39:D47,"e")</f>
        <v>2</v>
      </c>
      <c r="E49" s="97">
        <f aca="true" t="shared" si="15" ref="E49:L49">SUM(E39:E47)</f>
        <v>180</v>
      </c>
      <c r="F49" s="97">
        <f t="shared" si="15"/>
        <v>81</v>
      </c>
      <c r="G49" s="97">
        <f t="shared" si="15"/>
        <v>41</v>
      </c>
      <c r="H49" s="97">
        <f t="shared" si="15"/>
        <v>56</v>
      </c>
      <c r="I49" s="97">
        <f t="shared" si="15"/>
        <v>0</v>
      </c>
      <c r="J49" s="97">
        <f t="shared" si="15"/>
        <v>2</v>
      </c>
      <c r="K49" s="97">
        <f t="shared" si="15"/>
        <v>9</v>
      </c>
      <c r="L49" s="97">
        <f t="shared" si="15"/>
        <v>11</v>
      </c>
      <c r="M49" s="1"/>
      <c r="N49" s="2"/>
      <c r="O49" s="2"/>
      <c r="P49" s="3"/>
      <c r="Q49" s="4"/>
      <c r="R49" s="4"/>
      <c r="T49" s="42"/>
    </row>
    <row r="50" spans="1:18" s="5" customFormat="1" ht="12" customHeight="1">
      <c r="A50" s="95"/>
      <c r="B50" s="104" t="s">
        <v>204</v>
      </c>
      <c r="C50" s="92">
        <f>C14+C25+C36+C49</f>
        <v>94</v>
      </c>
      <c r="D50" s="92">
        <v>11</v>
      </c>
      <c r="E50" s="97">
        <f>E14+E25+E36+E49</f>
        <v>720</v>
      </c>
      <c r="F50" s="97">
        <f>F14+F25+F36+F49</f>
        <v>315</v>
      </c>
      <c r="G50" s="97">
        <f>G14+G25+G36+G49</f>
        <v>140</v>
      </c>
      <c r="H50" s="97">
        <f>H14+H25+H36+H49</f>
        <v>260</v>
      </c>
      <c r="I50" s="97">
        <f>I14+I25+I36+I49</f>
        <v>0</v>
      </c>
      <c r="J50" s="97">
        <f>SUM(J49,J36,J25,J14)</f>
        <v>5</v>
      </c>
      <c r="K50" s="105"/>
      <c r="L50" s="105"/>
      <c r="M50" s="1" t="str">
        <f>"#REF!/25"</f>
        <v>#REF!/25</v>
      </c>
      <c r="N50" s="2">
        <v>0</v>
      </c>
      <c r="O50" s="2">
        <f>IF(H46&gt;0,1,0)</f>
        <v>0</v>
      </c>
      <c r="P50" s="3" t="str">
        <f>"#REF!/E39"</f>
        <v>#REF!/E39</v>
      </c>
      <c r="Q50" s="4">
        <v>2.5</v>
      </c>
      <c r="R50" s="4" t="str">
        <f>"#REF!-P39"</f>
        <v>#REF!-P39</v>
      </c>
    </row>
    <row r="51" spans="1:18" s="5" customFormat="1" ht="12" customHeight="1">
      <c r="A51" s="95"/>
      <c r="B51" s="106" t="s">
        <v>16</v>
      </c>
      <c r="C51" s="107"/>
      <c r="D51" s="108"/>
      <c r="E51" s="109"/>
      <c r="F51" s="126">
        <f>(F50/E50)*100</f>
        <v>43.75</v>
      </c>
      <c r="G51" s="126">
        <f>(G50/E50)*100</f>
        <v>19.444444444444446</v>
      </c>
      <c r="H51" s="126">
        <f>(H50/E50)*100</f>
        <v>36.11111111111111</v>
      </c>
      <c r="I51" s="126">
        <f>(I50/E50)*100</f>
        <v>0</v>
      </c>
      <c r="J51" s="126"/>
      <c r="K51" s="110"/>
      <c r="L51" s="110"/>
      <c r="M51" s="1" t="str">
        <f>"#REF!/25"</f>
        <v>#REF!/25</v>
      </c>
      <c r="N51" s="2">
        <v>0</v>
      </c>
      <c r="O51" s="2">
        <f>IF(H40&gt;0,1,0)</f>
        <v>0</v>
      </c>
      <c r="P51" s="3" t="str">
        <f>"#REF!/E40"</f>
        <v>#REF!/E40</v>
      </c>
      <c r="Q51" s="4">
        <v>2.6</v>
      </c>
      <c r="R51" s="4" t="str">
        <f>"#REF!-P40"</f>
        <v>#REF!-P40</v>
      </c>
    </row>
    <row r="52" spans="1:18" s="5" customFormat="1" ht="12" customHeight="1">
      <c r="A52" s="26"/>
      <c r="M52" s="1" t="str">
        <f>"#REF!/25"</f>
        <v>#REF!/25</v>
      </c>
      <c r="N52" s="2">
        <v>0</v>
      </c>
      <c r="O52" s="2">
        <f>IF(H64&gt;0,1,0)</f>
        <v>1</v>
      </c>
      <c r="P52" s="3" t="str">
        <f>"#REF!/E41"</f>
        <v>#REF!/E41</v>
      </c>
      <c r="Q52" s="4">
        <f>E64/25</f>
        <v>1.08</v>
      </c>
      <c r="R52" s="4" t="str">
        <f>"#REF!-P41"</f>
        <v>#REF!-P41</v>
      </c>
    </row>
    <row r="53" spans="1:18" s="14" customFormat="1" ht="13.5">
      <c r="A53" s="80"/>
      <c r="B53" s="81"/>
      <c r="C53" s="82"/>
      <c r="D53" s="83"/>
      <c r="E53" s="83"/>
      <c r="F53" s="83"/>
      <c r="G53" s="84"/>
      <c r="H53" s="85"/>
      <c r="I53" s="86"/>
      <c r="J53" s="86"/>
      <c r="K53" s="179"/>
      <c r="L53" s="179"/>
      <c r="M53" s="12"/>
      <c r="N53" s="13"/>
      <c r="O53" s="13"/>
      <c r="Q53" s="13"/>
      <c r="R53" s="13"/>
    </row>
    <row r="54" spans="1:18" s="14" customFormat="1" ht="13.5">
      <c r="A54" s="80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12"/>
      <c r="N54" s="13"/>
      <c r="O54" s="13"/>
      <c r="Q54" s="13"/>
      <c r="R54" s="13"/>
    </row>
    <row r="55" spans="1:18" s="14" customFormat="1" ht="13.5">
      <c r="A55" s="80"/>
      <c r="M55" s="12"/>
      <c r="N55" s="13"/>
      <c r="O55" s="13"/>
      <c r="Q55" s="13"/>
      <c r="R55" s="13"/>
    </row>
    <row r="56" spans="1:18" s="14" customFormat="1" ht="13.5">
      <c r="A56" s="80"/>
      <c r="B56" s="88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12"/>
      <c r="N56" s="13"/>
      <c r="O56" s="13"/>
      <c r="Q56" s="13"/>
      <c r="R56" s="13"/>
    </row>
    <row r="57" spans="1:18" s="14" customFormat="1" ht="12" customHeight="1">
      <c r="A57" s="80"/>
      <c r="B57" s="90"/>
      <c r="C57" s="82"/>
      <c r="D57" s="83"/>
      <c r="E57" s="83"/>
      <c r="F57" s="83"/>
      <c r="G57" s="84"/>
      <c r="H57" s="85"/>
      <c r="I57" s="86"/>
      <c r="J57" s="86"/>
      <c r="K57" s="89"/>
      <c r="L57" s="89"/>
      <c r="M57" s="12"/>
      <c r="N57" s="13"/>
      <c r="O57" s="13"/>
      <c r="Q57" s="13"/>
      <c r="R57" s="13"/>
    </row>
    <row r="58" spans="1:18" s="14" customFormat="1" ht="81.75" customHeight="1">
      <c r="A58" s="35" t="s">
        <v>22</v>
      </c>
      <c r="B58" s="74" t="s">
        <v>0</v>
      </c>
      <c r="C58" s="113" t="s">
        <v>1</v>
      </c>
      <c r="D58" s="63" t="s">
        <v>2</v>
      </c>
      <c r="E58" s="63" t="s">
        <v>3</v>
      </c>
      <c r="F58" s="64" t="s">
        <v>4</v>
      </c>
      <c r="G58" s="65" t="s">
        <v>5</v>
      </c>
      <c r="H58" s="65" t="s">
        <v>6</v>
      </c>
      <c r="I58" s="63" t="s">
        <v>108</v>
      </c>
      <c r="J58" s="63" t="s">
        <v>156</v>
      </c>
      <c r="K58" s="64" t="s">
        <v>138</v>
      </c>
      <c r="L58" s="64" t="s">
        <v>139</v>
      </c>
      <c r="M58" s="12"/>
      <c r="N58" s="13"/>
      <c r="O58" s="13"/>
      <c r="Q58" s="13"/>
      <c r="R58" s="13"/>
    </row>
    <row r="59" spans="1:18" s="14" customFormat="1" ht="14.25" customHeight="1">
      <c r="A59" s="111"/>
      <c r="B59" s="176" t="s">
        <v>216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2"/>
      <c r="N59" s="13"/>
      <c r="O59" s="13"/>
      <c r="Q59" s="13"/>
      <c r="R59" s="13"/>
    </row>
    <row r="60" spans="1:18" s="14" customFormat="1" ht="14.25" customHeight="1">
      <c r="A60" s="61" t="s">
        <v>208</v>
      </c>
      <c r="B60" s="94" t="s">
        <v>99</v>
      </c>
      <c r="C60" s="39">
        <v>3</v>
      </c>
      <c r="D60" s="66" t="s">
        <v>13</v>
      </c>
      <c r="E60" s="67">
        <v>18</v>
      </c>
      <c r="F60" s="67">
        <v>9</v>
      </c>
      <c r="G60" s="67">
        <v>3</v>
      </c>
      <c r="H60" s="68">
        <v>6</v>
      </c>
      <c r="I60" s="67">
        <v>0</v>
      </c>
      <c r="J60" s="67">
        <v>0</v>
      </c>
      <c r="K60" s="67">
        <f aca="true" t="shared" si="16" ref="K60:K66">ROUNDUP(F60/9,0)</f>
        <v>1</v>
      </c>
      <c r="L60" s="67">
        <f aca="true" t="shared" si="17" ref="L60:L66">ROUNDUP((G60+H60+I60)/9,0)</f>
        <v>1</v>
      </c>
      <c r="M60" s="12"/>
      <c r="N60" s="13"/>
      <c r="O60" s="13"/>
      <c r="Q60" s="13"/>
      <c r="R60" s="13"/>
    </row>
    <row r="61" spans="1:18" s="14" customFormat="1" ht="14.25" customHeight="1">
      <c r="A61" s="61" t="s">
        <v>50</v>
      </c>
      <c r="B61" s="94" t="s">
        <v>89</v>
      </c>
      <c r="C61" s="39">
        <v>5</v>
      </c>
      <c r="D61" s="66" t="s">
        <v>13</v>
      </c>
      <c r="E61" s="67">
        <v>36</v>
      </c>
      <c r="F61" s="40">
        <v>18</v>
      </c>
      <c r="G61" s="40">
        <v>8</v>
      </c>
      <c r="H61" s="40">
        <v>10</v>
      </c>
      <c r="I61" s="67">
        <v>0</v>
      </c>
      <c r="J61" s="67">
        <v>0</v>
      </c>
      <c r="K61" s="67">
        <f t="shared" si="16"/>
        <v>2</v>
      </c>
      <c r="L61" s="67">
        <f t="shared" si="17"/>
        <v>2</v>
      </c>
      <c r="M61" s="12"/>
      <c r="N61" s="13"/>
      <c r="O61" s="13"/>
      <c r="Q61" s="13"/>
      <c r="R61" s="13"/>
    </row>
    <row r="62" spans="1:18" s="14" customFormat="1" ht="14.25" customHeight="1">
      <c r="A62" s="61" t="s">
        <v>51</v>
      </c>
      <c r="B62" s="94" t="s">
        <v>97</v>
      </c>
      <c r="C62" s="39">
        <v>4</v>
      </c>
      <c r="D62" s="66" t="s">
        <v>13</v>
      </c>
      <c r="E62" s="67">
        <v>36</v>
      </c>
      <c r="F62" s="67">
        <v>18</v>
      </c>
      <c r="G62" s="67">
        <v>6</v>
      </c>
      <c r="H62" s="68">
        <v>12</v>
      </c>
      <c r="I62" s="67">
        <v>0</v>
      </c>
      <c r="J62" s="67">
        <v>0</v>
      </c>
      <c r="K62" s="67">
        <f t="shared" si="16"/>
        <v>2</v>
      </c>
      <c r="L62" s="67">
        <f t="shared" si="17"/>
        <v>2</v>
      </c>
      <c r="M62" s="12"/>
      <c r="N62" s="13"/>
      <c r="O62" s="13"/>
      <c r="Q62" s="13"/>
      <c r="R62" s="13"/>
    </row>
    <row r="63" spans="1:18" s="14" customFormat="1" ht="14.25" customHeight="1">
      <c r="A63" s="61" t="s">
        <v>79</v>
      </c>
      <c r="B63" s="103" t="s">
        <v>94</v>
      </c>
      <c r="C63" s="39">
        <v>4</v>
      </c>
      <c r="D63" s="66" t="s">
        <v>12</v>
      </c>
      <c r="E63" s="67">
        <v>27</v>
      </c>
      <c r="F63" s="67">
        <v>9</v>
      </c>
      <c r="G63" s="67">
        <v>6</v>
      </c>
      <c r="H63" s="68">
        <v>12</v>
      </c>
      <c r="I63" s="67">
        <v>0</v>
      </c>
      <c r="J63" s="67">
        <v>0</v>
      </c>
      <c r="K63" s="67">
        <f t="shared" si="16"/>
        <v>1</v>
      </c>
      <c r="L63" s="67">
        <f t="shared" si="17"/>
        <v>2</v>
      </c>
      <c r="M63" s="12"/>
      <c r="N63" s="13"/>
      <c r="O63" s="13"/>
      <c r="Q63" s="13"/>
      <c r="R63" s="13"/>
    </row>
    <row r="64" spans="1:28" s="14" customFormat="1" ht="12" customHeight="1">
      <c r="A64" s="61" t="s">
        <v>80</v>
      </c>
      <c r="B64" s="76" t="s">
        <v>96</v>
      </c>
      <c r="C64" s="39">
        <v>4</v>
      </c>
      <c r="D64" s="66" t="s">
        <v>12</v>
      </c>
      <c r="E64" s="67">
        <v>27</v>
      </c>
      <c r="F64" s="67">
        <v>9</v>
      </c>
      <c r="G64" s="67">
        <v>6</v>
      </c>
      <c r="H64" s="68">
        <v>12</v>
      </c>
      <c r="I64" s="67">
        <v>0</v>
      </c>
      <c r="J64" s="67">
        <v>0</v>
      </c>
      <c r="K64" s="67">
        <f t="shared" si="16"/>
        <v>1</v>
      </c>
      <c r="L64" s="67">
        <f t="shared" si="17"/>
        <v>2</v>
      </c>
      <c r="M64" s="12"/>
      <c r="N64" s="13"/>
      <c r="O64" s="13"/>
      <c r="Q64" s="13"/>
      <c r="R64" s="13"/>
      <c r="S64" s="41"/>
      <c r="T64" s="48"/>
      <c r="U64" s="49"/>
      <c r="V64" s="20"/>
      <c r="W64" s="20"/>
      <c r="X64" s="20"/>
      <c r="Y64" s="51"/>
      <c r="Z64" s="20"/>
      <c r="AA64" s="20"/>
      <c r="AB64" s="20"/>
    </row>
    <row r="65" spans="1:18" s="14" customFormat="1" ht="12" customHeight="1">
      <c r="A65" s="61" t="s">
        <v>81</v>
      </c>
      <c r="B65" s="114" t="s">
        <v>123</v>
      </c>
      <c r="C65" s="78">
        <v>3</v>
      </c>
      <c r="D65" s="78" t="s">
        <v>13</v>
      </c>
      <c r="E65" s="78">
        <v>18</v>
      </c>
      <c r="F65" s="78">
        <v>18</v>
      </c>
      <c r="G65" s="78">
        <v>0</v>
      </c>
      <c r="H65" s="78">
        <v>0</v>
      </c>
      <c r="I65" s="78">
        <v>0</v>
      </c>
      <c r="J65" s="78">
        <v>0</v>
      </c>
      <c r="K65" s="67">
        <f t="shared" si="16"/>
        <v>2</v>
      </c>
      <c r="L65" s="67">
        <f t="shared" si="17"/>
        <v>0</v>
      </c>
      <c r="M65" s="12"/>
      <c r="N65" s="13"/>
      <c r="O65" s="13"/>
      <c r="Q65" s="13"/>
      <c r="R65" s="13"/>
    </row>
    <row r="66" spans="1:18" s="14" customFormat="1" ht="12" customHeight="1">
      <c r="A66" s="61" t="s">
        <v>82</v>
      </c>
      <c r="B66" s="94" t="s">
        <v>124</v>
      </c>
      <c r="C66" s="39">
        <v>3</v>
      </c>
      <c r="D66" s="66" t="s">
        <v>13</v>
      </c>
      <c r="E66" s="67">
        <v>18</v>
      </c>
      <c r="F66" s="67">
        <v>18</v>
      </c>
      <c r="G66" s="67">
        <v>0</v>
      </c>
      <c r="H66" s="68">
        <v>0</v>
      </c>
      <c r="I66" s="67">
        <v>0</v>
      </c>
      <c r="J66" s="67">
        <v>0</v>
      </c>
      <c r="K66" s="67">
        <f t="shared" si="16"/>
        <v>2</v>
      </c>
      <c r="L66" s="67">
        <f t="shared" si="17"/>
        <v>0</v>
      </c>
      <c r="M66" s="12"/>
      <c r="N66" s="13"/>
      <c r="O66" s="13"/>
      <c r="Q66" s="13"/>
      <c r="R66" s="13"/>
    </row>
    <row r="67" spans="1:18" s="14" customFormat="1" ht="12" customHeight="1">
      <c r="A67" s="61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2"/>
      <c r="N67" s="13"/>
      <c r="O67" s="13"/>
      <c r="Q67" s="13"/>
      <c r="R67" s="13"/>
    </row>
    <row r="68" spans="1:18" s="17" customFormat="1" ht="12" customHeight="1">
      <c r="A68" s="114"/>
      <c r="B68" s="96" t="s">
        <v>14</v>
      </c>
      <c r="C68" s="97">
        <f>SUM(C60:C66)</f>
        <v>26</v>
      </c>
      <c r="D68" s="98">
        <f>COUNTIF(D60:D66,"e")</f>
        <v>2</v>
      </c>
      <c r="E68" s="97">
        <f>SUM(E60:E66)</f>
        <v>180</v>
      </c>
      <c r="F68" s="97">
        <f>SUM(F60:F66)</f>
        <v>99</v>
      </c>
      <c r="G68" s="97">
        <f>SUM(G60:G66)</f>
        <v>29</v>
      </c>
      <c r="H68" s="97">
        <f>SUM(H60:H66)</f>
        <v>52</v>
      </c>
      <c r="I68" s="97">
        <f>SUM(I40:I66)</f>
        <v>0</v>
      </c>
      <c r="J68" s="97">
        <f>SUM(J60:J66)</f>
        <v>0</v>
      </c>
      <c r="K68" s="97">
        <f>SUM(K60:K66)</f>
        <v>11</v>
      </c>
      <c r="L68" s="97">
        <f>SUM(L60:L66)</f>
        <v>9</v>
      </c>
      <c r="M68" s="15"/>
      <c r="N68" s="16"/>
      <c r="O68" s="16"/>
      <c r="Q68" s="16"/>
      <c r="R68" s="16"/>
    </row>
    <row r="69" spans="1:18" s="14" customFormat="1" ht="12" customHeight="1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2"/>
      <c r="N69" s="13"/>
      <c r="O69" s="13"/>
      <c r="Q69" s="13"/>
      <c r="R69" s="13"/>
    </row>
    <row r="70" spans="1:18" s="14" customFormat="1" ht="12" customHeight="1">
      <c r="A70" s="27"/>
      <c r="B70" s="173" t="s">
        <v>217</v>
      </c>
      <c r="C70" s="174"/>
      <c r="D70" s="174"/>
      <c r="E70" s="174"/>
      <c r="F70" s="174"/>
      <c r="G70" s="174"/>
      <c r="H70" s="174"/>
      <c r="I70" s="174"/>
      <c r="J70" s="174"/>
      <c r="K70" s="174"/>
      <c r="L70" s="175"/>
      <c r="M70" s="12"/>
      <c r="N70" s="13"/>
      <c r="O70" s="13"/>
      <c r="Q70" s="13"/>
      <c r="R70" s="13"/>
    </row>
    <row r="71" spans="1:20" ht="12.75">
      <c r="A71" s="61" t="s">
        <v>83</v>
      </c>
      <c r="B71" s="155" t="s">
        <v>198</v>
      </c>
      <c r="C71" s="151">
        <v>3</v>
      </c>
      <c r="D71" s="78" t="s">
        <v>13</v>
      </c>
      <c r="E71" s="78">
        <v>18</v>
      </c>
      <c r="F71" s="78">
        <v>9</v>
      </c>
      <c r="G71" s="78">
        <v>4</v>
      </c>
      <c r="H71" s="78">
        <v>5</v>
      </c>
      <c r="I71" s="78">
        <v>0</v>
      </c>
      <c r="J71" s="78">
        <v>0</v>
      </c>
      <c r="K71" s="67">
        <f aca="true" t="shared" si="18" ref="K71:K77">ROUNDUP(F71/9,0)</f>
        <v>1</v>
      </c>
      <c r="L71" s="67">
        <f>ROUNDUP((G71+H71+I71)/9,0)</f>
        <v>1</v>
      </c>
      <c r="S71" s="147"/>
      <c r="T71" s="147"/>
    </row>
    <row r="72" spans="1:29" s="14" customFormat="1" ht="12" customHeight="1">
      <c r="A72" s="61" t="s">
        <v>52</v>
      </c>
      <c r="B72" s="94" t="s">
        <v>103</v>
      </c>
      <c r="C72" s="39">
        <v>4</v>
      </c>
      <c r="D72" s="66" t="s">
        <v>12</v>
      </c>
      <c r="E72" s="67">
        <v>27</v>
      </c>
      <c r="F72" s="67">
        <v>9</v>
      </c>
      <c r="G72" s="67">
        <v>6</v>
      </c>
      <c r="H72" s="68">
        <v>12</v>
      </c>
      <c r="I72" s="67">
        <v>0</v>
      </c>
      <c r="J72" s="67">
        <v>0</v>
      </c>
      <c r="K72" s="67">
        <f t="shared" si="18"/>
        <v>1</v>
      </c>
      <c r="L72" s="67">
        <f aca="true" t="shared" si="19" ref="L72:L77">ROUNDUP((G72+H72+I72)/9,0)</f>
        <v>2</v>
      </c>
      <c r="M72" s="12"/>
      <c r="N72" s="13"/>
      <c r="O72" s="13"/>
      <c r="Q72" s="13"/>
      <c r="R72" s="13"/>
      <c r="T72" s="48"/>
      <c r="U72" s="49"/>
      <c r="V72" s="20"/>
      <c r="W72" s="20"/>
      <c r="X72" s="20"/>
      <c r="Y72" s="51"/>
      <c r="Z72" s="20"/>
      <c r="AA72" s="20"/>
      <c r="AB72" s="20"/>
      <c r="AC72" s="20"/>
    </row>
    <row r="73" spans="1:18" s="14" customFormat="1" ht="12" customHeight="1">
      <c r="A73" s="61" t="s">
        <v>53</v>
      </c>
      <c r="B73" s="114" t="s">
        <v>143</v>
      </c>
      <c r="C73" s="78">
        <v>5</v>
      </c>
      <c r="D73" s="78" t="s">
        <v>13</v>
      </c>
      <c r="E73" s="78">
        <v>36</v>
      </c>
      <c r="F73" s="78">
        <v>18</v>
      </c>
      <c r="G73" s="78">
        <v>6</v>
      </c>
      <c r="H73" s="78">
        <v>0</v>
      </c>
      <c r="I73" s="78">
        <v>12</v>
      </c>
      <c r="J73" s="78">
        <v>0</v>
      </c>
      <c r="K73" s="67">
        <f t="shared" si="18"/>
        <v>2</v>
      </c>
      <c r="L73" s="67">
        <f t="shared" si="19"/>
        <v>2</v>
      </c>
      <c r="M73" s="12"/>
      <c r="N73" s="13"/>
      <c r="O73" s="13"/>
      <c r="Q73" s="13"/>
      <c r="R73" s="13"/>
    </row>
    <row r="74" spans="1:19" s="17" customFormat="1" ht="12" customHeight="1">
      <c r="A74" s="61" t="s">
        <v>54</v>
      </c>
      <c r="B74" s="94" t="s">
        <v>98</v>
      </c>
      <c r="C74" s="39">
        <v>5</v>
      </c>
      <c r="D74" s="66" t="s">
        <v>12</v>
      </c>
      <c r="E74" s="67">
        <v>36</v>
      </c>
      <c r="F74" s="67">
        <v>18</v>
      </c>
      <c r="G74" s="67">
        <v>6</v>
      </c>
      <c r="H74" s="68">
        <v>12</v>
      </c>
      <c r="I74" s="67">
        <v>0</v>
      </c>
      <c r="J74" s="67">
        <v>0</v>
      </c>
      <c r="K74" s="67">
        <f t="shared" si="18"/>
        <v>2</v>
      </c>
      <c r="L74" s="67">
        <f t="shared" si="19"/>
        <v>2</v>
      </c>
      <c r="M74" s="15"/>
      <c r="N74" s="16"/>
      <c r="O74" s="16"/>
      <c r="Q74" s="16"/>
      <c r="R74" s="16"/>
      <c r="S74" s="14"/>
    </row>
    <row r="75" spans="1:18" s="14" customFormat="1" ht="12" customHeight="1">
      <c r="A75" s="61" t="s">
        <v>55</v>
      </c>
      <c r="B75" s="114" t="s">
        <v>163</v>
      </c>
      <c r="C75" s="78">
        <v>4</v>
      </c>
      <c r="D75" s="78" t="s">
        <v>13</v>
      </c>
      <c r="E75" s="78">
        <v>27</v>
      </c>
      <c r="F75" s="78">
        <v>9</v>
      </c>
      <c r="G75" s="78">
        <v>6</v>
      </c>
      <c r="H75" s="78">
        <v>12</v>
      </c>
      <c r="I75" s="78">
        <v>0</v>
      </c>
      <c r="J75" s="78">
        <v>0</v>
      </c>
      <c r="K75" s="67">
        <f t="shared" si="18"/>
        <v>1</v>
      </c>
      <c r="L75" s="67">
        <f t="shared" si="19"/>
        <v>2</v>
      </c>
      <c r="M75" s="12"/>
      <c r="N75" s="13"/>
      <c r="O75" s="13"/>
      <c r="Q75" s="13"/>
      <c r="R75" s="13"/>
    </row>
    <row r="76" spans="1:18" s="14" customFormat="1" ht="12" customHeight="1">
      <c r="A76" s="61" t="s">
        <v>56</v>
      </c>
      <c r="B76" s="94" t="s">
        <v>100</v>
      </c>
      <c r="C76" s="39">
        <v>3</v>
      </c>
      <c r="D76" s="66" t="s">
        <v>13</v>
      </c>
      <c r="E76" s="67">
        <v>18</v>
      </c>
      <c r="F76" s="67">
        <v>9</v>
      </c>
      <c r="G76" s="67">
        <v>3</v>
      </c>
      <c r="H76" s="67">
        <v>6</v>
      </c>
      <c r="I76" s="67">
        <v>0</v>
      </c>
      <c r="J76" s="67">
        <v>0</v>
      </c>
      <c r="K76" s="67">
        <f t="shared" si="18"/>
        <v>1</v>
      </c>
      <c r="L76" s="67">
        <f t="shared" si="19"/>
        <v>1</v>
      </c>
      <c r="M76" s="12"/>
      <c r="N76" s="13"/>
      <c r="O76" s="13"/>
      <c r="Q76" s="13"/>
      <c r="R76" s="13"/>
    </row>
    <row r="77" spans="1:29" s="14" customFormat="1" ht="12" customHeight="1">
      <c r="A77" s="61" t="s">
        <v>57</v>
      </c>
      <c r="B77" s="94" t="s">
        <v>125</v>
      </c>
      <c r="C77" s="27">
        <v>2</v>
      </c>
      <c r="D77" s="27" t="s">
        <v>13</v>
      </c>
      <c r="E77" s="67">
        <v>18</v>
      </c>
      <c r="F77" s="67">
        <v>9</v>
      </c>
      <c r="G77" s="67">
        <v>3</v>
      </c>
      <c r="H77" s="68">
        <v>6</v>
      </c>
      <c r="I77" s="27">
        <v>0</v>
      </c>
      <c r="J77" s="27">
        <v>0</v>
      </c>
      <c r="K77" s="67">
        <f t="shared" si="18"/>
        <v>1</v>
      </c>
      <c r="L77" s="67">
        <f t="shared" si="19"/>
        <v>1</v>
      </c>
      <c r="M77" s="12"/>
      <c r="N77" s="13"/>
      <c r="O77" s="13"/>
      <c r="Q77" s="13"/>
      <c r="R77" s="13"/>
      <c r="S77" s="127"/>
      <c r="T77" s="128"/>
      <c r="U77" s="129"/>
      <c r="V77" s="130"/>
      <c r="W77" s="130"/>
      <c r="X77" s="130"/>
      <c r="Y77" s="131"/>
      <c r="Z77" s="130"/>
      <c r="AA77" s="130"/>
      <c r="AB77" s="130"/>
      <c r="AC77" s="130"/>
    </row>
    <row r="78" spans="1:29" s="17" customFormat="1" ht="12" customHeight="1">
      <c r="A78" s="61" t="s">
        <v>58</v>
      </c>
      <c r="B78" s="94" t="s">
        <v>162</v>
      </c>
      <c r="C78" s="39">
        <v>5</v>
      </c>
      <c r="D78" s="66" t="s">
        <v>12</v>
      </c>
      <c r="E78" s="114"/>
      <c r="F78" s="114"/>
      <c r="G78" s="114"/>
      <c r="H78" s="114"/>
      <c r="I78" s="114"/>
      <c r="J78" s="114"/>
      <c r="K78" s="114"/>
      <c r="L78" s="114"/>
      <c r="M78" s="15"/>
      <c r="N78" s="16"/>
      <c r="O78" s="16"/>
      <c r="Q78" s="16"/>
      <c r="R78" s="16"/>
      <c r="S78" s="127"/>
      <c r="T78" s="132"/>
      <c r="U78" s="133"/>
      <c r="V78" s="130"/>
      <c r="W78" s="130"/>
      <c r="X78" s="130"/>
      <c r="Y78" s="131"/>
      <c r="Z78" s="130"/>
      <c r="AA78" s="130"/>
      <c r="AB78" s="130"/>
      <c r="AC78" s="130"/>
    </row>
    <row r="79" spans="1:18" s="17" customFormat="1" ht="12" customHeight="1">
      <c r="A79" s="61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5"/>
      <c r="N79" s="16"/>
      <c r="O79" s="16"/>
      <c r="Q79" s="16"/>
      <c r="R79" s="16"/>
    </row>
    <row r="80" spans="1:18" s="45" customFormat="1" ht="13.5">
      <c r="A80" s="76"/>
      <c r="B80" s="96" t="s">
        <v>14</v>
      </c>
      <c r="C80" s="97">
        <f>SUM(C71:C78)</f>
        <v>31</v>
      </c>
      <c r="D80" s="98">
        <f>COUNTIF(D72:D78,"e")</f>
        <v>3</v>
      </c>
      <c r="E80" s="97">
        <f>SUM(E71:E77)</f>
        <v>180</v>
      </c>
      <c r="F80" s="97">
        <f>SUM(F71:F77)</f>
        <v>81</v>
      </c>
      <c r="G80" s="97">
        <f>SUM(G71:G77)</f>
        <v>34</v>
      </c>
      <c r="H80" s="97">
        <f>SUM(H71:H77)</f>
        <v>53</v>
      </c>
      <c r="I80" s="97">
        <f>SUM(I72:I78)</f>
        <v>12</v>
      </c>
      <c r="J80" s="97">
        <f>SUM(J72:J78)</f>
        <v>0</v>
      </c>
      <c r="K80" s="97">
        <f>SUM(K71:K77)</f>
        <v>9</v>
      </c>
      <c r="L80" s="97">
        <f>SUM(L71:L77)</f>
        <v>11</v>
      </c>
      <c r="M80" s="43"/>
      <c r="N80" s="44"/>
      <c r="O80" s="44"/>
      <c r="Q80" s="44"/>
      <c r="R80" s="44"/>
    </row>
    <row r="81" spans="1:18" s="45" customFormat="1" ht="12.7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43"/>
      <c r="N81" s="44"/>
      <c r="O81" s="44"/>
      <c r="Q81" s="44"/>
      <c r="R81" s="44"/>
    </row>
    <row r="82" spans="1:18" s="45" customFormat="1" ht="13.5">
      <c r="A82" s="27"/>
      <c r="B82" s="173" t="s">
        <v>218</v>
      </c>
      <c r="C82" s="174"/>
      <c r="D82" s="174"/>
      <c r="E82" s="174"/>
      <c r="F82" s="174"/>
      <c r="G82" s="174"/>
      <c r="H82" s="174"/>
      <c r="I82" s="174"/>
      <c r="J82" s="174"/>
      <c r="K82" s="174"/>
      <c r="L82" s="175"/>
      <c r="M82" s="43"/>
      <c r="N82" s="44"/>
      <c r="O82" s="44"/>
      <c r="Q82" s="44"/>
      <c r="R82" s="44"/>
    </row>
    <row r="83" spans="1:18" s="45" customFormat="1" ht="12.75">
      <c r="A83" s="61" t="s">
        <v>59</v>
      </c>
      <c r="B83" s="94" t="s">
        <v>144</v>
      </c>
      <c r="C83" s="39">
        <v>3</v>
      </c>
      <c r="D83" s="66" t="s">
        <v>12</v>
      </c>
      <c r="E83" s="67">
        <v>18</v>
      </c>
      <c r="F83" s="67">
        <v>9</v>
      </c>
      <c r="G83" s="67">
        <v>3</v>
      </c>
      <c r="H83" s="67">
        <v>6</v>
      </c>
      <c r="I83" s="67">
        <v>0</v>
      </c>
      <c r="J83" s="67">
        <v>0</v>
      </c>
      <c r="K83" s="67">
        <f aca="true" t="shared" si="20" ref="K83:K90">ROUNDUP(F83/9,0)</f>
        <v>1</v>
      </c>
      <c r="L83" s="67">
        <f>ROUNDUP((G83+H83+I83)/9,0)</f>
        <v>1</v>
      </c>
      <c r="M83" s="43"/>
      <c r="N83" s="44"/>
      <c r="O83" s="44"/>
      <c r="Q83" s="44"/>
      <c r="R83" s="44"/>
    </row>
    <row r="84" spans="1:18" s="45" customFormat="1" ht="12.75">
      <c r="A84" s="61" t="s">
        <v>60</v>
      </c>
      <c r="B84" s="94" t="s">
        <v>90</v>
      </c>
      <c r="C84" s="39">
        <v>4</v>
      </c>
      <c r="D84" s="66" t="s">
        <v>12</v>
      </c>
      <c r="E84" s="67">
        <v>27</v>
      </c>
      <c r="F84" s="66">
        <v>9</v>
      </c>
      <c r="G84" s="66">
        <v>9</v>
      </c>
      <c r="H84" s="66">
        <v>9</v>
      </c>
      <c r="I84" s="97">
        <v>0</v>
      </c>
      <c r="J84" s="67">
        <v>0</v>
      </c>
      <c r="K84" s="67">
        <f t="shared" si="20"/>
        <v>1</v>
      </c>
      <c r="L84" s="67">
        <f>ROUNDUP((G84+H84+I84)/9,0)</f>
        <v>2</v>
      </c>
      <c r="M84" s="43"/>
      <c r="N84" s="44"/>
      <c r="O84" s="44"/>
      <c r="Q84" s="44"/>
      <c r="R84" s="44"/>
    </row>
    <row r="85" spans="1:18" s="45" customFormat="1" ht="12.75">
      <c r="A85" s="61" t="s">
        <v>61</v>
      </c>
      <c r="B85" s="94" t="s">
        <v>87</v>
      </c>
      <c r="C85" s="39">
        <v>3</v>
      </c>
      <c r="D85" s="66" t="s">
        <v>13</v>
      </c>
      <c r="E85" s="67">
        <v>18</v>
      </c>
      <c r="F85" s="67">
        <v>9</v>
      </c>
      <c r="G85" s="67">
        <v>3</v>
      </c>
      <c r="H85" s="68">
        <v>6</v>
      </c>
      <c r="I85" s="67">
        <v>0</v>
      </c>
      <c r="J85" s="67">
        <v>0</v>
      </c>
      <c r="K85" s="67">
        <f t="shared" si="20"/>
        <v>1</v>
      </c>
      <c r="L85" s="67">
        <f>ROUNDUP((G85+H85+I85)/9,0)</f>
        <v>1</v>
      </c>
      <c r="M85" s="43"/>
      <c r="N85" s="44"/>
      <c r="O85" s="44"/>
      <c r="Q85" s="44"/>
      <c r="R85" s="44"/>
    </row>
    <row r="86" spans="1:18" s="45" customFormat="1" ht="12.75">
      <c r="A86" s="61" t="s">
        <v>62</v>
      </c>
      <c r="B86" s="94" t="s">
        <v>104</v>
      </c>
      <c r="C86" s="39">
        <v>4</v>
      </c>
      <c r="D86" s="66" t="s">
        <v>12</v>
      </c>
      <c r="E86" s="67">
        <v>27</v>
      </c>
      <c r="F86" s="67">
        <v>9</v>
      </c>
      <c r="G86" s="67">
        <v>6</v>
      </c>
      <c r="H86" s="68">
        <v>0</v>
      </c>
      <c r="I86" s="67">
        <v>12</v>
      </c>
      <c r="J86" s="67">
        <v>0</v>
      </c>
      <c r="K86" s="67">
        <f t="shared" si="20"/>
        <v>1</v>
      </c>
      <c r="L86" s="67">
        <f>ROUNDUP((G86+H86+I86)/9,0)</f>
        <v>2</v>
      </c>
      <c r="M86" s="43"/>
      <c r="N86" s="44"/>
      <c r="O86" s="44"/>
      <c r="Q86" s="44"/>
      <c r="R86" s="44"/>
    </row>
    <row r="87" spans="1:21" s="45" customFormat="1" ht="12.75">
      <c r="A87" s="27" t="s">
        <v>63</v>
      </c>
      <c r="B87" s="94" t="s">
        <v>164</v>
      </c>
      <c r="C87" s="39">
        <v>4</v>
      </c>
      <c r="D87" s="66" t="s">
        <v>12</v>
      </c>
      <c r="E87" s="67">
        <v>27</v>
      </c>
      <c r="F87" s="67">
        <v>9</v>
      </c>
      <c r="G87" s="67">
        <v>4</v>
      </c>
      <c r="H87" s="68">
        <v>9</v>
      </c>
      <c r="I87" s="27">
        <v>0</v>
      </c>
      <c r="J87" s="67">
        <v>5</v>
      </c>
      <c r="K87" s="67">
        <f t="shared" si="20"/>
        <v>1</v>
      </c>
      <c r="L87" s="67">
        <f>ROUNDUP((G87+H87+J87)/9,0)</f>
        <v>2</v>
      </c>
      <c r="M87" s="43"/>
      <c r="N87" s="44"/>
      <c r="O87" s="44"/>
      <c r="Q87" s="44"/>
      <c r="R87" s="44"/>
      <c r="S87" s="14"/>
      <c r="T87" s="17"/>
      <c r="U87" s="17"/>
    </row>
    <row r="88" spans="1:19" s="45" customFormat="1" ht="12.75">
      <c r="A88" s="61" t="s">
        <v>64</v>
      </c>
      <c r="B88" s="94" t="s">
        <v>165</v>
      </c>
      <c r="C88" s="39">
        <v>3</v>
      </c>
      <c r="D88" s="66" t="s">
        <v>13</v>
      </c>
      <c r="E88" s="67">
        <v>18</v>
      </c>
      <c r="F88" s="67">
        <v>9</v>
      </c>
      <c r="G88" s="67">
        <v>3</v>
      </c>
      <c r="H88" s="68">
        <v>0</v>
      </c>
      <c r="I88" s="67">
        <v>6</v>
      </c>
      <c r="J88" s="67">
        <v>0</v>
      </c>
      <c r="K88" s="67">
        <f t="shared" si="20"/>
        <v>1</v>
      </c>
      <c r="L88" s="67">
        <f>ROUNDUP((G88+H88+I88)/9,0)</f>
        <v>1</v>
      </c>
      <c r="M88" s="43"/>
      <c r="N88" s="44"/>
      <c r="O88" s="44"/>
      <c r="Q88" s="44"/>
      <c r="R88" s="44"/>
      <c r="S88" s="14"/>
    </row>
    <row r="89" spans="1:18" s="45" customFormat="1" ht="12.75">
      <c r="A89" s="61" t="s">
        <v>65</v>
      </c>
      <c r="B89" s="94" t="s">
        <v>196</v>
      </c>
      <c r="C89" s="39">
        <v>3</v>
      </c>
      <c r="D89" s="66" t="s">
        <v>13</v>
      </c>
      <c r="E89" s="67">
        <v>18</v>
      </c>
      <c r="F89" s="67">
        <v>9</v>
      </c>
      <c r="G89" s="67">
        <v>3</v>
      </c>
      <c r="H89" s="68">
        <v>6</v>
      </c>
      <c r="I89" s="67">
        <v>0</v>
      </c>
      <c r="J89" s="67">
        <v>0</v>
      </c>
      <c r="K89" s="67">
        <f t="shared" si="20"/>
        <v>1</v>
      </c>
      <c r="L89" s="67">
        <f>ROUNDUP((G89+H89+I89)/9,0)</f>
        <v>1</v>
      </c>
      <c r="M89" s="43"/>
      <c r="N89" s="44"/>
      <c r="O89" s="44"/>
      <c r="Q89" s="44"/>
      <c r="R89" s="44"/>
    </row>
    <row r="90" spans="1:18" s="45" customFormat="1" ht="12.75">
      <c r="A90" s="61" t="s">
        <v>66</v>
      </c>
      <c r="B90" s="94" t="s">
        <v>77</v>
      </c>
      <c r="C90" s="39">
        <v>2</v>
      </c>
      <c r="D90" s="66" t="s">
        <v>13</v>
      </c>
      <c r="E90" s="67">
        <v>27</v>
      </c>
      <c r="F90" s="67">
        <v>0</v>
      </c>
      <c r="G90" s="67">
        <v>0</v>
      </c>
      <c r="H90" s="68">
        <v>27</v>
      </c>
      <c r="I90" s="67">
        <v>0</v>
      </c>
      <c r="J90" s="67">
        <v>0</v>
      </c>
      <c r="K90" s="67">
        <f t="shared" si="20"/>
        <v>0</v>
      </c>
      <c r="L90" s="67">
        <f>ROUNDUP((G90+H90+I90)/9,0)</f>
        <v>3</v>
      </c>
      <c r="M90" s="154" t="e">
        <f>ROUNDUP(#REF!/15,0)</f>
        <v>#REF!</v>
      </c>
      <c r="N90" s="75" t="e">
        <f>ROUNDUP(#REF!/15,0)</f>
        <v>#REF!</v>
      </c>
      <c r="O90" s="75" t="e">
        <f>ROUNDUP(#REF!/15,0)</f>
        <v>#REF!</v>
      </c>
      <c r="P90" s="75" t="e">
        <f>ROUNDUP(#REF!/15,0)</f>
        <v>#REF!</v>
      </c>
      <c r="Q90" s="75" t="e">
        <f>ROUNDUP(M90/15,0)</f>
        <v>#REF!</v>
      </c>
      <c r="R90" s="75" t="e">
        <f>ROUNDUP(N90/15,0)</f>
        <v>#REF!</v>
      </c>
    </row>
    <row r="91" spans="1:18" s="45" customFormat="1" ht="12.75">
      <c r="A91" s="61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156"/>
      <c r="M91" s="43"/>
      <c r="N91" s="44"/>
      <c r="O91" s="44"/>
      <c r="Q91" s="44"/>
      <c r="R91" s="44"/>
    </row>
    <row r="92" spans="1:18" s="45" customFormat="1" ht="13.5">
      <c r="A92" s="76"/>
      <c r="B92" s="96" t="s">
        <v>14</v>
      </c>
      <c r="C92" s="97">
        <f>SUM(C83:C90)</f>
        <v>26</v>
      </c>
      <c r="D92" s="98">
        <f>COUNTIF(D83:D90,"e")</f>
        <v>4</v>
      </c>
      <c r="E92" s="97">
        <f aca="true" t="shared" si="21" ref="E92:L92">SUM(E83:E90)</f>
        <v>180</v>
      </c>
      <c r="F92" s="97">
        <f t="shared" si="21"/>
        <v>63</v>
      </c>
      <c r="G92" s="97">
        <f t="shared" si="21"/>
        <v>31</v>
      </c>
      <c r="H92" s="97">
        <f t="shared" si="21"/>
        <v>63</v>
      </c>
      <c r="I92" s="97">
        <f t="shared" si="21"/>
        <v>18</v>
      </c>
      <c r="J92" s="97">
        <f t="shared" si="21"/>
        <v>5</v>
      </c>
      <c r="K92" s="97">
        <f t="shared" si="21"/>
        <v>7</v>
      </c>
      <c r="L92" s="97">
        <f t="shared" si="21"/>
        <v>13</v>
      </c>
      <c r="M92" s="43"/>
      <c r="N92" s="44"/>
      <c r="O92" s="44"/>
      <c r="Q92" s="44"/>
      <c r="R92" s="44"/>
    </row>
    <row r="93" spans="1:18" s="45" customFormat="1" ht="12.7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43"/>
      <c r="N93" s="44"/>
      <c r="O93" s="44"/>
      <c r="Q93" s="44"/>
      <c r="R93" s="44"/>
    </row>
    <row r="94" spans="1:18" s="45" customFormat="1" ht="13.5">
      <c r="A94" s="111"/>
      <c r="B94" s="176" t="s">
        <v>219</v>
      </c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43"/>
      <c r="N94" s="44"/>
      <c r="O94" s="44"/>
      <c r="Q94" s="44"/>
      <c r="R94" s="44"/>
    </row>
    <row r="95" spans="1:29" s="45" customFormat="1" ht="12.75">
      <c r="A95" s="61" t="s">
        <v>67</v>
      </c>
      <c r="B95" s="76" t="s">
        <v>166</v>
      </c>
      <c r="C95" s="27">
        <v>1</v>
      </c>
      <c r="D95" s="27" t="s">
        <v>13</v>
      </c>
      <c r="E95" s="27">
        <v>9</v>
      </c>
      <c r="F95" s="27">
        <v>9</v>
      </c>
      <c r="G95" s="27">
        <v>0</v>
      </c>
      <c r="H95" s="27">
        <v>0</v>
      </c>
      <c r="I95" s="27">
        <v>0</v>
      </c>
      <c r="J95" s="27">
        <v>0</v>
      </c>
      <c r="K95" s="67">
        <f aca="true" t="shared" si="22" ref="K95:K104">ROUNDUP(F95/9,0)</f>
        <v>1</v>
      </c>
      <c r="L95" s="67">
        <f aca="true" t="shared" si="23" ref="L95:L104">ROUNDUP((G95+H95+I95)/9,0)</f>
        <v>0</v>
      </c>
      <c r="M95" s="43"/>
      <c r="N95" s="44"/>
      <c r="O95" s="44"/>
      <c r="Q95" s="44"/>
      <c r="R95" s="44"/>
      <c r="S95" s="41"/>
      <c r="T95" s="48"/>
      <c r="U95" s="49"/>
      <c r="V95" s="20"/>
      <c r="W95" s="20"/>
      <c r="X95" s="20"/>
      <c r="Y95" s="51"/>
      <c r="Z95" s="20"/>
      <c r="AA95" s="20"/>
      <c r="AB95" s="20"/>
      <c r="AC95" s="20"/>
    </row>
    <row r="96" spans="1:29" s="45" customFormat="1" ht="12.75">
      <c r="A96" s="61" t="s">
        <v>68</v>
      </c>
      <c r="B96" s="76" t="s">
        <v>145</v>
      </c>
      <c r="C96" s="27">
        <v>4</v>
      </c>
      <c r="D96" s="27" t="s">
        <v>12</v>
      </c>
      <c r="E96" s="27">
        <v>27</v>
      </c>
      <c r="F96" s="27">
        <v>9</v>
      </c>
      <c r="G96" s="27">
        <v>6</v>
      </c>
      <c r="H96" s="27">
        <v>0</v>
      </c>
      <c r="I96" s="27">
        <v>12</v>
      </c>
      <c r="J96" s="27">
        <v>0</v>
      </c>
      <c r="K96" s="67">
        <f t="shared" si="22"/>
        <v>1</v>
      </c>
      <c r="L96" s="67">
        <f t="shared" si="23"/>
        <v>2</v>
      </c>
      <c r="M96" s="43"/>
      <c r="N96" s="44"/>
      <c r="O96" s="44"/>
      <c r="Q96" s="44"/>
      <c r="R96" s="44"/>
      <c r="S96" s="41"/>
      <c r="T96" s="48"/>
      <c r="U96" s="49"/>
      <c r="V96" s="20"/>
      <c r="W96" s="20"/>
      <c r="X96" s="20"/>
      <c r="Y96" s="51"/>
      <c r="Z96" s="20"/>
      <c r="AA96" s="20"/>
      <c r="AB96" s="20"/>
      <c r="AC96" s="20"/>
    </row>
    <row r="97" spans="1:19" s="45" customFormat="1" ht="12.75">
      <c r="A97" s="61" t="s">
        <v>69</v>
      </c>
      <c r="B97" s="76" t="s">
        <v>167</v>
      </c>
      <c r="C97" s="39">
        <v>3</v>
      </c>
      <c r="D97" s="66" t="s">
        <v>13</v>
      </c>
      <c r="E97" s="67">
        <v>18</v>
      </c>
      <c r="F97" s="67">
        <v>9</v>
      </c>
      <c r="G97" s="67">
        <v>3</v>
      </c>
      <c r="H97" s="68">
        <v>0</v>
      </c>
      <c r="I97" s="67">
        <v>6</v>
      </c>
      <c r="J97" s="67">
        <v>0</v>
      </c>
      <c r="K97" s="67">
        <f t="shared" si="22"/>
        <v>1</v>
      </c>
      <c r="L97" s="67">
        <f t="shared" si="23"/>
        <v>1</v>
      </c>
      <c r="M97" s="43"/>
      <c r="N97" s="44"/>
      <c r="O97" s="44"/>
      <c r="Q97" s="44"/>
      <c r="R97" s="44"/>
      <c r="S97" s="14"/>
    </row>
    <row r="98" spans="1:18" s="45" customFormat="1" ht="12.75">
      <c r="A98" s="61" t="s">
        <v>70</v>
      </c>
      <c r="B98" s="94" t="s">
        <v>168</v>
      </c>
      <c r="C98" s="39">
        <v>3</v>
      </c>
      <c r="D98" s="66" t="s">
        <v>13</v>
      </c>
      <c r="E98" s="67">
        <v>18</v>
      </c>
      <c r="F98" s="67">
        <v>9</v>
      </c>
      <c r="G98" s="67">
        <v>3</v>
      </c>
      <c r="H98" s="68">
        <v>6</v>
      </c>
      <c r="I98" s="67">
        <v>0</v>
      </c>
      <c r="J98" s="67">
        <v>0</v>
      </c>
      <c r="K98" s="67">
        <f t="shared" si="22"/>
        <v>1</v>
      </c>
      <c r="L98" s="67">
        <f t="shared" si="23"/>
        <v>1</v>
      </c>
      <c r="M98" s="43"/>
      <c r="N98" s="44"/>
      <c r="O98" s="44"/>
      <c r="Q98" s="44"/>
      <c r="R98" s="44"/>
    </row>
    <row r="99" spans="1:18" s="45" customFormat="1" ht="12.75">
      <c r="A99" s="61" t="s">
        <v>71</v>
      </c>
      <c r="B99" s="94" t="s">
        <v>102</v>
      </c>
      <c r="C99" s="39">
        <v>2</v>
      </c>
      <c r="D99" s="66" t="s">
        <v>13</v>
      </c>
      <c r="E99" s="67">
        <v>18</v>
      </c>
      <c r="F99" s="67">
        <v>9</v>
      </c>
      <c r="G99" s="67">
        <v>9</v>
      </c>
      <c r="H99" s="68">
        <v>0</v>
      </c>
      <c r="I99" s="67">
        <v>0</v>
      </c>
      <c r="J99" s="67">
        <v>0</v>
      </c>
      <c r="K99" s="67">
        <f t="shared" si="22"/>
        <v>1</v>
      </c>
      <c r="L99" s="67">
        <f t="shared" si="23"/>
        <v>1</v>
      </c>
      <c r="M99" s="43"/>
      <c r="N99" s="44"/>
      <c r="O99" s="44"/>
      <c r="Q99" s="44"/>
      <c r="R99" s="44"/>
    </row>
    <row r="100" spans="1:18" s="45" customFormat="1" ht="12.75">
      <c r="A100" s="61" t="s">
        <v>72</v>
      </c>
      <c r="B100" s="94" t="s">
        <v>197</v>
      </c>
      <c r="C100" s="39">
        <v>2</v>
      </c>
      <c r="D100" s="66" t="s">
        <v>13</v>
      </c>
      <c r="E100" s="67">
        <v>18</v>
      </c>
      <c r="F100" s="67">
        <v>9</v>
      </c>
      <c r="G100" s="67">
        <v>9</v>
      </c>
      <c r="H100" s="68">
        <v>0</v>
      </c>
      <c r="I100" s="67">
        <v>0</v>
      </c>
      <c r="J100" s="67">
        <v>0</v>
      </c>
      <c r="K100" s="67">
        <f t="shared" si="22"/>
        <v>1</v>
      </c>
      <c r="L100" s="67">
        <f t="shared" si="23"/>
        <v>1</v>
      </c>
      <c r="M100" s="43"/>
      <c r="N100" s="44"/>
      <c r="O100" s="44"/>
      <c r="Q100" s="44"/>
      <c r="R100" s="44"/>
    </row>
    <row r="101" spans="1:18" s="45" customFormat="1" ht="12.75">
      <c r="A101" s="61" t="s">
        <v>73</v>
      </c>
      <c r="B101" s="94" t="s">
        <v>107</v>
      </c>
      <c r="C101" s="39">
        <v>4</v>
      </c>
      <c r="D101" s="66" t="s">
        <v>13</v>
      </c>
      <c r="E101" s="67">
        <v>27</v>
      </c>
      <c r="F101" s="67">
        <v>9</v>
      </c>
      <c r="G101" s="67">
        <v>6</v>
      </c>
      <c r="H101" s="68">
        <v>0</v>
      </c>
      <c r="I101" s="67">
        <v>7</v>
      </c>
      <c r="J101" s="67">
        <v>5</v>
      </c>
      <c r="K101" s="67">
        <f t="shared" si="22"/>
        <v>1</v>
      </c>
      <c r="L101" s="67">
        <f t="shared" si="23"/>
        <v>2</v>
      </c>
      <c r="M101" s="43"/>
      <c r="N101" s="44"/>
      <c r="O101" s="44"/>
      <c r="Q101" s="44"/>
      <c r="R101" s="44"/>
    </row>
    <row r="102" spans="1:18" s="45" customFormat="1" ht="12.75">
      <c r="A102" s="61" t="s">
        <v>74</v>
      </c>
      <c r="B102" s="94" t="s">
        <v>105</v>
      </c>
      <c r="C102" s="39">
        <v>2</v>
      </c>
      <c r="D102" s="66" t="s">
        <v>13</v>
      </c>
      <c r="E102" s="67">
        <v>18</v>
      </c>
      <c r="F102" s="67">
        <v>9</v>
      </c>
      <c r="G102" s="67">
        <v>3</v>
      </c>
      <c r="H102" s="68">
        <v>6</v>
      </c>
      <c r="I102" s="67">
        <v>0</v>
      </c>
      <c r="J102" s="67">
        <v>0</v>
      </c>
      <c r="K102" s="67">
        <f t="shared" si="22"/>
        <v>1</v>
      </c>
      <c r="L102" s="67">
        <f t="shared" si="23"/>
        <v>1</v>
      </c>
      <c r="M102" s="43"/>
      <c r="N102" s="44"/>
      <c r="O102" s="44"/>
      <c r="Q102" s="44"/>
      <c r="R102" s="44"/>
    </row>
    <row r="103" spans="1:18" s="45" customFormat="1" ht="12.75">
      <c r="A103" s="61" t="s">
        <v>147</v>
      </c>
      <c r="B103" s="94" t="s">
        <v>76</v>
      </c>
      <c r="C103" s="39">
        <v>2</v>
      </c>
      <c r="D103" s="66" t="s">
        <v>13</v>
      </c>
      <c r="E103" s="67">
        <v>18</v>
      </c>
      <c r="F103" s="67">
        <v>0</v>
      </c>
      <c r="G103" s="67">
        <v>0</v>
      </c>
      <c r="H103" s="67">
        <v>18</v>
      </c>
      <c r="I103" s="67">
        <v>0</v>
      </c>
      <c r="J103" s="67">
        <v>0</v>
      </c>
      <c r="K103" s="67">
        <f t="shared" si="22"/>
        <v>0</v>
      </c>
      <c r="L103" s="67">
        <f t="shared" si="23"/>
        <v>2</v>
      </c>
      <c r="M103" s="43"/>
      <c r="N103" s="44"/>
      <c r="O103" s="44"/>
      <c r="Q103" s="44"/>
      <c r="R103" s="44"/>
    </row>
    <row r="104" spans="1:18" s="45" customFormat="1" ht="12.75">
      <c r="A104" s="61" t="s">
        <v>169</v>
      </c>
      <c r="B104" s="94" t="s">
        <v>207</v>
      </c>
      <c r="C104" s="39">
        <v>10</v>
      </c>
      <c r="D104" s="66" t="s">
        <v>12</v>
      </c>
      <c r="E104" s="67">
        <v>0</v>
      </c>
      <c r="F104" s="67">
        <v>0</v>
      </c>
      <c r="G104" s="67">
        <v>0</v>
      </c>
      <c r="H104" s="67">
        <v>0</v>
      </c>
      <c r="I104" s="67">
        <v>0</v>
      </c>
      <c r="J104" s="67">
        <v>0</v>
      </c>
      <c r="K104" s="67">
        <f t="shared" si="22"/>
        <v>0</v>
      </c>
      <c r="L104" s="67">
        <f t="shared" si="23"/>
        <v>0</v>
      </c>
      <c r="M104" s="43"/>
      <c r="N104" s="44"/>
      <c r="O104" s="44"/>
      <c r="Q104" s="44"/>
      <c r="R104" s="44"/>
    </row>
    <row r="105" spans="1:12" ht="12.75">
      <c r="A105" s="61"/>
      <c r="B105" s="155"/>
      <c r="C105" s="157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1:12" ht="13.5">
      <c r="A106" s="77"/>
      <c r="B106" s="96" t="s">
        <v>14</v>
      </c>
      <c r="C106" s="92">
        <f>SUM(C95:C104)</f>
        <v>33</v>
      </c>
      <c r="D106" s="93">
        <f>COUNTIF(D95:D104,"e")</f>
        <v>2</v>
      </c>
      <c r="E106" s="92">
        <f aca="true" t="shared" si="24" ref="E106:L106">SUM(E95:E104)</f>
        <v>171</v>
      </c>
      <c r="F106" s="92">
        <f t="shared" si="24"/>
        <v>72</v>
      </c>
      <c r="G106" s="92">
        <f t="shared" si="24"/>
        <v>39</v>
      </c>
      <c r="H106" s="92">
        <f t="shared" si="24"/>
        <v>30</v>
      </c>
      <c r="I106" s="92">
        <f t="shared" si="24"/>
        <v>25</v>
      </c>
      <c r="J106" s="92">
        <f t="shared" si="24"/>
        <v>5</v>
      </c>
      <c r="K106" s="92">
        <f t="shared" si="24"/>
        <v>8</v>
      </c>
      <c r="L106" s="92">
        <f t="shared" si="24"/>
        <v>11</v>
      </c>
    </row>
    <row r="107" spans="1:12" ht="13.5">
      <c r="A107" s="77"/>
      <c r="B107" s="115" t="s">
        <v>170</v>
      </c>
      <c r="C107" s="97">
        <f>C68+C80+C92+C106</f>
        <v>116</v>
      </c>
      <c r="D107" s="97">
        <f>SUM(D106,D92,D80,D68)</f>
        <v>11</v>
      </c>
      <c r="E107" s="97">
        <f aca="true" t="shared" si="25" ref="E107:J107">E68+E80+E92+E106</f>
        <v>711</v>
      </c>
      <c r="F107" s="97">
        <f t="shared" si="25"/>
        <v>315</v>
      </c>
      <c r="G107" s="97">
        <f t="shared" si="25"/>
        <v>133</v>
      </c>
      <c r="H107" s="97">
        <f t="shared" si="25"/>
        <v>198</v>
      </c>
      <c r="I107" s="97">
        <f t="shared" si="25"/>
        <v>55</v>
      </c>
      <c r="J107" s="97">
        <f t="shared" si="25"/>
        <v>10</v>
      </c>
      <c r="K107" s="46"/>
      <c r="L107" s="67"/>
    </row>
    <row r="108" spans="1:12" ht="13.5">
      <c r="A108" s="77"/>
      <c r="B108" s="100" t="s">
        <v>171</v>
      </c>
      <c r="C108" s="97">
        <f>(C106+C92+C80+C68+C49+C36+C25+C14)</f>
        <v>210</v>
      </c>
      <c r="D108" s="97">
        <f>SUM(D107,D50)</f>
        <v>22</v>
      </c>
      <c r="E108" s="97">
        <f aca="true" t="shared" si="26" ref="E108:J108">E106+E92+E80+E68+E49+E36+E25+E14</f>
        <v>1431</v>
      </c>
      <c r="F108" s="97">
        <f t="shared" si="26"/>
        <v>630</v>
      </c>
      <c r="G108" s="97">
        <f t="shared" si="26"/>
        <v>273</v>
      </c>
      <c r="H108" s="97">
        <f t="shared" si="26"/>
        <v>458</v>
      </c>
      <c r="I108" s="97">
        <f t="shared" si="26"/>
        <v>55</v>
      </c>
      <c r="J108" s="97">
        <f t="shared" si="26"/>
        <v>15</v>
      </c>
      <c r="K108" s="97"/>
      <c r="L108" s="97"/>
    </row>
    <row r="109" spans="1:12" ht="13.5">
      <c r="A109" s="77"/>
      <c r="B109" s="116" t="s">
        <v>17</v>
      </c>
      <c r="C109" s="52"/>
      <c r="D109" s="117"/>
      <c r="E109" s="118"/>
      <c r="F109" s="126">
        <f>(F108/E108)*100</f>
        <v>44.0251572327044</v>
      </c>
      <c r="G109" s="126">
        <f>(G108/E108)*100</f>
        <v>19.07756813417191</v>
      </c>
      <c r="H109" s="126">
        <f>(H108/E108)*100</f>
        <v>32.005590496156536</v>
      </c>
      <c r="I109" s="126">
        <f>(I108/E108)*100</f>
        <v>3.843466107617051</v>
      </c>
      <c r="J109" s="126">
        <f>(J108/E108)*100</f>
        <v>1.0482180293501049</v>
      </c>
      <c r="K109" s="119"/>
      <c r="L109" s="120"/>
    </row>
    <row r="110" spans="1:12" ht="12.75">
      <c r="A110" s="121"/>
      <c r="B110" s="168"/>
      <c r="C110" s="169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3.5">
      <c r="A111" s="167"/>
      <c r="B111" s="165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</row>
    <row r="112" spans="1:12" ht="12.75">
      <c r="A112" s="121"/>
      <c r="B112" s="170" t="s">
        <v>209</v>
      </c>
      <c r="C112" s="171"/>
      <c r="D112" s="171"/>
      <c r="E112" s="171"/>
      <c r="F112" s="171"/>
      <c r="G112" s="171"/>
      <c r="H112" s="171"/>
      <c r="I112" s="171"/>
      <c r="J112" s="171"/>
      <c r="K112" s="171"/>
      <c r="L112" s="172"/>
    </row>
    <row r="113" spans="1:18" ht="12.75">
      <c r="A113" s="121"/>
      <c r="B113" s="160" t="s">
        <v>211</v>
      </c>
      <c r="C113" s="66">
        <v>2</v>
      </c>
      <c r="D113" s="66" t="s">
        <v>13</v>
      </c>
      <c r="E113" s="67">
        <v>18</v>
      </c>
      <c r="F113" s="67">
        <v>18</v>
      </c>
      <c r="G113" s="67">
        <v>0</v>
      </c>
      <c r="H113" s="68">
        <v>0</v>
      </c>
      <c r="I113" s="67">
        <v>0</v>
      </c>
      <c r="J113" s="67">
        <v>0</v>
      </c>
      <c r="K113" s="67">
        <f>ROUNDUP(F113/9,0)</f>
        <v>2</v>
      </c>
      <c r="L113" s="67">
        <f>ROUNDUP((G113+H113+I113)/9,0)</f>
        <v>0</v>
      </c>
      <c r="M113" s="97" t="e">
        <f aca="true" t="shared" si="27" ref="M113:R113">M107+M92+M80+M68+M49+M36+M25+M15</f>
        <v>#VALUE!</v>
      </c>
      <c r="N113" s="97">
        <f t="shared" si="27"/>
        <v>3</v>
      </c>
      <c r="O113" s="97">
        <f t="shared" si="27"/>
        <v>4</v>
      </c>
      <c r="P113" s="97" t="e">
        <f t="shared" si="27"/>
        <v>#VALUE!</v>
      </c>
      <c r="Q113" s="97">
        <f t="shared" si="27"/>
        <v>5.32</v>
      </c>
      <c r="R113" s="97" t="e">
        <f t="shared" si="27"/>
        <v>#VALUE!</v>
      </c>
    </row>
    <row r="114" spans="1:12" ht="22.5">
      <c r="A114" s="121"/>
      <c r="B114" s="164" t="s">
        <v>212</v>
      </c>
      <c r="C114" s="70">
        <v>2</v>
      </c>
      <c r="D114" s="70" t="s">
        <v>13</v>
      </c>
      <c r="E114" s="112">
        <v>18</v>
      </c>
      <c r="F114" s="70">
        <v>18</v>
      </c>
      <c r="G114" s="70">
        <v>0</v>
      </c>
      <c r="H114" s="70">
        <v>0</v>
      </c>
      <c r="I114" s="70">
        <v>0</v>
      </c>
      <c r="J114" s="70">
        <v>0</v>
      </c>
      <c r="K114" s="70">
        <f>ROUNDUP(F114/9,0)</f>
        <v>2</v>
      </c>
      <c r="L114" s="70">
        <f>ROUNDUP((G114+H114+I114)/9,0)</f>
        <v>0</v>
      </c>
    </row>
    <row r="115" spans="2:12" ht="12.75">
      <c r="B115" s="162" t="s">
        <v>213</v>
      </c>
      <c r="C115" s="112">
        <v>1</v>
      </c>
      <c r="D115" s="112" t="s">
        <v>13</v>
      </c>
      <c r="E115" s="112">
        <v>9</v>
      </c>
      <c r="F115" s="112">
        <v>9</v>
      </c>
      <c r="G115" s="112">
        <v>0</v>
      </c>
      <c r="H115" s="112">
        <v>0</v>
      </c>
      <c r="I115" s="112">
        <v>0</v>
      </c>
      <c r="J115" s="112">
        <v>0</v>
      </c>
      <c r="K115" s="67">
        <f>ROUNDUP(F115/15,0)</f>
        <v>1</v>
      </c>
      <c r="L115" s="67">
        <f>ROUNDUP((G115+H115+I115)/9,0)</f>
        <v>0</v>
      </c>
    </row>
    <row r="116" spans="1:12" ht="12.75">
      <c r="A116" s="121"/>
      <c r="B116" s="163" t="s">
        <v>210</v>
      </c>
      <c r="C116" s="161">
        <f aca="true" t="shared" si="28" ref="C116:H116">SUM(C112:C115)</f>
        <v>5</v>
      </c>
      <c r="D116" s="161">
        <f t="shared" si="28"/>
        <v>0</v>
      </c>
      <c r="E116" s="161">
        <f t="shared" si="28"/>
        <v>45</v>
      </c>
      <c r="F116" s="161">
        <f t="shared" si="28"/>
        <v>45</v>
      </c>
      <c r="G116" s="161">
        <f t="shared" si="28"/>
        <v>0</v>
      </c>
      <c r="H116" s="161">
        <f t="shared" si="28"/>
        <v>0</v>
      </c>
      <c r="I116" s="161">
        <v>0</v>
      </c>
      <c r="J116" s="112">
        <v>0</v>
      </c>
      <c r="K116" s="161"/>
      <c r="L116" s="78"/>
    </row>
    <row r="117" ht="12.75">
      <c r="A117" s="121"/>
    </row>
    <row r="118" ht="12.75">
      <c r="A118" s="121"/>
    </row>
    <row r="119" ht="12.75">
      <c r="A119" s="121"/>
    </row>
    <row r="124" spans="2:5" ht="13.5">
      <c r="B124" s="144" t="s">
        <v>130</v>
      </c>
      <c r="C124" s="144"/>
      <c r="D124" s="149">
        <v>66</v>
      </c>
      <c r="E124" s="145">
        <f>(D124/C108)*100</f>
        <v>31.428571428571427</v>
      </c>
    </row>
    <row r="125" spans="2:12" ht="13.5">
      <c r="B125" s="146" t="s">
        <v>162</v>
      </c>
      <c r="C125" s="146"/>
      <c r="D125" s="2">
        <v>5</v>
      </c>
      <c r="L125" s="34"/>
    </row>
    <row r="126" spans="2:12" ht="13.5">
      <c r="B126" s="146" t="s">
        <v>131</v>
      </c>
      <c r="C126" s="146"/>
      <c r="D126" s="2">
        <v>35</v>
      </c>
      <c r="L126" s="34"/>
    </row>
    <row r="127" spans="2:12" ht="13.5">
      <c r="B127" s="146" t="s">
        <v>132</v>
      </c>
      <c r="C127" s="146"/>
      <c r="D127" s="2">
        <v>12</v>
      </c>
      <c r="L127" s="34"/>
    </row>
    <row r="128" spans="2:12" ht="13.5">
      <c r="B128" s="146" t="s">
        <v>133</v>
      </c>
      <c r="C128" s="146"/>
      <c r="D128" s="2">
        <v>14</v>
      </c>
      <c r="L128" s="34"/>
    </row>
    <row r="129" spans="2:12" ht="15">
      <c r="B129" s="18"/>
      <c r="L129" s="34"/>
    </row>
    <row r="130" ht="12.75">
      <c r="L130" s="34"/>
    </row>
    <row r="131" spans="2:12" ht="13.5">
      <c r="B131" s="71" t="s">
        <v>134</v>
      </c>
      <c r="C131" s="72"/>
      <c r="D131" s="4"/>
      <c r="L131" s="34"/>
    </row>
    <row r="132" spans="2:12" ht="13.5">
      <c r="B132" s="71" t="s">
        <v>135</v>
      </c>
      <c r="C132" s="72">
        <v>195</v>
      </c>
      <c r="D132" s="149">
        <v>92.9</v>
      </c>
      <c r="L132" s="34"/>
    </row>
    <row r="133" spans="2:12" ht="13.5">
      <c r="B133" s="71" t="s">
        <v>136</v>
      </c>
      <c r="C133" s="72">
        <v>15</v>
      </c>
      <c r="D133" s="149">
        <v>7.1</v>
      </c>
      <c r="L133" s="34"/>
    </row>
    <row r="134" ht="12.75">
      <c r="L134" s="34"/>
    </row>
    <row r="135" ht="12.75">
      <c r="L135" s="34"/>
    </row>
    <row r="136" spans="5:12" ht="13.5">
      <c r="E136" s="4"/>
      <c r="L136" s="34"/>
    </row>
    <row r="137" spans="5:12" ht="13.5">
      <c r="E137" s="4"/>
      <c r="L137" s="34"/>
    </row>
    <row r="138" spans="5:12" ht="13.5">
      <c r="E138" s="4"/>
      <c r="L138" s="34"/>
    </row>
    <row r="139" ht="12.75">
      <c r="L139" s="34"/>
    </row>
    <row r="140" ht="12.75">
      <c r="L140" s="34"/>
    </row>
    <row r="141" ht="12.75">
      <c r="L141" s="34"/>
    </row>
    <row r="142" ht="12.75">
      <c r="L142" s="34"/>
    </row>
    <row r="143" ht="12.75">
      <c r="L143" s="34"/>
    </row>
    <row r="144" ht="12.75">
      <c r="L144" s="34"/>
    </row>
    <row r="145" ht="12.75">
      <c r="L145" s="34"/>
    </row>
    <row r="146" ht="12.75">
      <c r="L146" s="34"/>
    </row>
    <row r="147" ht="12.75">
      <c r="L147" s="34"/>
    </row>
    <row r="148" ht="12.75">
      <c r="L148" s="34"/>
    </row>
    <row r="149" ht="12.75">
      <c r="L149" s="34"/>
    </row>
    <row r="150" ht="12.75">
      <c r="L150" s="34"/>
    </row>
    <row r="151" ht="12.75">
      <c r="L151" s="34"/>
    </row>
    <row r="152" ht="12.75">
      <c r="L152" s="34"/>
    </row>
    <row r="153" ht="12.75">
      <c r="L153" s="34"/>
    </row>
    <row r="154" ht="12.75">
      <c r="L154" s="34"/>
    </row>
    <row r="155" ht="12.75">
      <c r="L155" s="34"/>
    </row>
    <row r="156" ht="12.75">
      <c r="L156" s="34"/>
    </row>
    <row r="157" ht="12.75">
      <c r="L157" s="34"/>
    </row>
    <row r="158" ht="12.75">
      <c r="L158" s="34"/>
    </row>
    <row r="159" ht="12.75">
      <c r="L159" s="34"/>
    </row>
    <row r="160" ht="12.75">
      <c r="L160" s="34"/>
    </row>
    <row r="161" ht="12.75">
      <c r="L161" s="34"/>
    </row>
    <row r="162" ht="12.75">
      <c r="L162" s="34"/>
    </row>
    <row r="163" ht="12.75">
      <c r="L163" s="34"/>
    </row>
    <row r="164" ht="12.75">
      <c r="L164" s="34"/>
    </row>
    <row r="165" ht="12.75">
      <c r="L165" s="34"/>
    </row>
    <row r="166" ht="12.75">
      <c r="L166" s="34"/>
    </row>
    <row r="167" ht="12.75">
      <c r="L167" s="34"/>
    </row>
    <row r="168" ht="12.75">
      <c r="L168" s="34"/>
    </row>
    <row r="169" ht="12.75">
      <c r="L169" s="34"/>
    </row>
    <row r="170" ht="12.75">
      <c r="L170" s="34"/>
    </row>
    <row r="171" ht="12.75">
      <c r="L171" s="34"/>
    </row>
    <row r="172" ht="12.75">
      <c r="L172" s="34"/>
    </row>
    <row r="173" ht="12.75">
      <c r="L173" s="34"/>
    </row>
    <row r="174" ht="12.75">
      <c r="L174" s="34"/>
    </row>
    <row r="175" ht="12.75">
      <c r="L175" s="34"/>
    </row>
    <row r="176" ht="12.75">
      <c r="L176" s="34"/>
    </row>
    <row r="177" ht="12.75">
      <c r="L177" s="34"/>
    </row>
    <row r="178" ht="12.75">
      <c r="L178" s="34"/>
    </row>
    <row r="179" ht="12.75">
      <c r="L179" s="34"/>
    </row>
    <row r="180" ht="12.75">
      <c r="L180" s="34"/>
    </row>
    <row r="181" ht="12.75">
      <c r="L181" s="34"/>
    </row>
    <row r="182" ht="12.75">
      <c r="L182" s="34"/>
    </row>
    <row r="183" ht="12.75">
      <c r="L183" s="34"/>
    </row>
    <row r="184" ht="12.75">
      <c r="L184" s="34"/>
    </row>
    <row r="185" ht="12.75">
      <c r="L185" s="34"/>
    </row>
    <row r="186" ht="12.75">
      <c r="L186" s="34"/>
    </row>
    <row r="187" ht="12.75">
      <c r="L187" s="34"/>
    </row>
    <row r="188" ht="12.75">
      <c r="L188" s="34"/>
    </row>
    <row r="189" ht="12.75">
      <c r="L189" s="34"/>
    </row>
    <row r="190" ht="12.75">
      <c r="L190" s="34"/>
    </row>
    <row r="191" ht="12.75">
      <c r="L191" s="34"/>
    </row>
    <row r="192" ht="12.75">
      <c r="L192" s="34"/>
    </row>
    <row r="193" ht="12.75">
      <c r="L193" s="34"/>
    </row>
    <row r="194" ht="12.75">
      <c r="L194" s="34"/>
    </row>
    <row r="195" ht="12.75">
      <c r="L195" s="34"/>
    </row>
    <row r="196" ht="12.75">
      <c r="L196" s="34"/>
    </row>
    <row r="197" ht="12.75">
      <c r="L197" s="34"/>
    </row>
    <row r="198" ht="12.75">
      <c r="L198" s="34"/>
    </row>
    <row r="199" ht="12.75">
      <c r="L199" s="34"/>
    </row>
    <row r="200" ht="12.75">
      <c r="L200" s="34"/>
    </row>
    <row r="201" ht="12.75">
      <c r="L201" s="34"/>
    </row>
    <row r="202" ht="12.75">
      <c r="L202" s="34"/>
    </row>
    <row r="203" ht="12.75">
      <c r="L203" s="34"/>
    </row>
    <row r="204" ht="12.75">
      <c r="L204" s="34"/>
    </row>
    <row r="205" ht="12.75">
      <c r="L205" s="34"/>
    </row>
    <row r="206" ht="12.75">
      <c r="L206" s="34"/>
    </row>
    <row r="207" ht="12.75">
      <c r="L207" s="34"/>
    </row>
    <row r="208" ht="12.75">
      <c r="L208" s="34"/>
    </row>
    <row r="209" ht="12.75">
      <c r="L209" s="34"/>
    </row>
    <row r="210" ht="12.75">
      <c r="L210" s="34"/>
    </row>
    <row r="211" ht="12.75">
      <c r="L211" s="34"/>
    </row>
    <row r="212" ht="12.75">
      <c r="L212" s="34"/>
    </row>
    <row r="213" ht="12.75">
      <c r="L213" s="34"/>
    </row>
    <row r="214" ht="12.75">
      <c r="L214" s="34"/>
    </row>
    <row r="215" ht="12.75">
      <c r="L215" s="34"/>
    </row>
    <row r="216" ht="12.75">
      <c r="L216" s="34"/>
    </row>
    <row r="217" ht="12.75">
      <c r="L217" s="34"/>
    </row>
    <row r="218" ht="12.75">
      <c r="L218" s="34"/>
    </row>
    <row r="219" ht="12.75">
      <c r="L219" s="34"/>
    </row>
    <row r="220" ht="12.75">
      <c r="L220" s="34"/>
    </row>
    <row r="221" ht="12.75">
      <c r="L221" s="34"/>
    </row>
    <row r="222" ht="12.75">
      <c r="L222" s="34"/>
    </row>
    <row r="223" ht="12.75">
      <c r="L223" s="34"/>
    </row>
    <row r="224" ht="12.75">
      <c r="L224" s="34"/>
    </row>
    <row r="225" ht="12.75">
      <c r="L225" s="34"/>
    </row>
    <row r="226" ht="12.75">
      <c r="L226" s="34"/>
    </row>
    <row r="227" ht="12.75">
      <c r="L227" s="34"/>
    </row>
    <row r="228" ht="12.75">
      <c r="L228" s="34"/>
    </row>
    <row r="229" ht="12.75">
      <c r="L229" s="34"/>
    </row>
    <row r="230" ht="12.75">
      <c r="L230" s="34"/>
    </row>
    <row r="231" ht="12.75">
      <c r="L231" s="34"/>
    </row>
    <row r="232" ht="12.75">
      <c r="L232" s="34"/>
    </row>
    <row r="233" ht="12.75">
      <c r="L233" s="34"/>
    </row>
    <row r="234" ht="12.75">
      <c r="L234" s="34"/>
    </row>
    <row r="235" ht="12.75">
      <c r="L235" s="34"/>
    </row>
    <row r="236" ht="12.75">
      <c r="L236" s="34"/>
    </row>
  </sheetData>
  <sheetProtection selectLockedCells="1" selectUnlockedCells="1"/>
  <mergeCells count="12">
    <mergeCell ref="B38:L38"/>
    <mergeCell ref="B27:L27"/>
    <mergeCell ref="B112:L112"/>
    <mergeCell ref="B16:L16"/>
    <mergeCell ref="B94:L94"/>
    <mergeCell ref="A1:L1"/>
    <mergeCell ref="A2:L2"/>
    <mergeCell ref="B4:L4"/>
    <mergeCell ref="B59:L59"/>
    <mergeCell ref="K53:L53"/>
    <mergeCell ref="B82:L82"/>
    <mergeCell ref="B70:L70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8"/>
  <sheetViews>
    <sheetView zoomScale="83" zoomScaleNormal="83" zoomScalePageLayoutView="0" workbookViewId="0" topLeftCell="A16">
      <selection activeCell="N20" sqref="N20"/>
    </sheetView>
  </sheetViews>
  <sheetFormatPr defaultColWidth="12.57421875" defaultRowHeight="12.75"/>
  <cols>
    <col min="1" max="1" width="11.421875" style="18" customWidth="1"/>
    <col min="2" max="2" width="23.00390625" style="18" customWidth="1"/>
    <col min="3" max="12" width="6.00390625" style="18" customWidth="1"/>
    <col min="13" max="13" width="15.140625" style="18" customWidth="1"/>
    <col min="14" max="14" width="27.00390625" style="18" customWidth="1"/>
    <col min="15" max="16384" width="12.57421875" style="18" customWidth="1"/>
  </cols>
  <sheetData>
    <row r="1" spans="1:12" ht="17.25" customHeight="1">
      <c r="A1" s="189" t="s">
        <v>18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3" ht="38.25" customHeight="1">
      <c r="A2" s="178" t="s">
        <v>220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53"/>
    </row>
    <row r="3" spans="1:12" ht="74.25" customHeight="1">
      <c r="A3" s="190" t="s">
        <v>78</v>
      </c>
      <c r="B3" s="190"/>
      <c r="C3" s="62" t="s">
        <v>1</v>
      </c>
      <c r="D3" s="63" t="s">
        <v>2</v>
      </c>
      <c r="E3" s="63" t="s">
        <v>3</v>
      </c>
      <c r="F3" s="64" t="s">
        <v>4</v>
      </c>
      <c r="G3" s="65" t="s">
        <v>174</v>
      </c>
      <c r="H3" s="65" t="s">
        <v>173</v>
      </c>
      <c r="I3" s="63" t="s">
        <v>129</v>
      </c>
      <c r="J3" s="63" t="s">
        <v>172</v>
      </c>
      <c r="K3" s="64" t="s">
        <v>138</v>
      </c>
      <c r="L3" s="64" t="s">
        <v>139</v>
      </c>
    </row>
    <row r="4" spans="1:12" ht="18.75" customHeight="1">
      <c r="A4" s="188" t="s">
        <v>175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12" ht="15" customHeight="1">
      <c r="A5" s="184" t="s">
        <v>110</v>
      </c>
      <c r="B5" s="184"/>
      <c r="C5" s="66">
        <v>2</v>
      </c>
      <c r="D5" s="66" t="s">
        <v>13</v>
      </c>
      <c r="E5" s="67">
        <v>18</v>
      </c>
      <c r="F5" s="67">
        <v>18</v>
      </c>
      <c r="G5" s="67">
        <v>0</v>
      </c>
      <c r="H5" s="68">
        <v>0</v>
      </c>
      <c r="I5" s="67">
        <v>0</v>
      </c>
      <c r="J5" s="67">
        <v>0</v>
      </c>
      <c r="K5" s="67">
        <f>ROUNDUP(F5/9,0)</f>
        <v>2</v>
      </c>
      <c r="L5" s="67">
        <f>ROUNDUP((G5+H5+I5)/9,0)</f>
        <v>0</v>
      </c>
    </row>
    <row r="6" spans="1:14" ht="13.5" customHeight="1">
      <c r="A6" s="184" t="s">
        <v>126</v>
      </c>
      <c r="B6" s="184"/>
      <c r="C6" s="66">
        <v>2</v>
      </c>
      <c r="D6" s="66" t="s">
        <v>13</v>
      </c>
      <c r="E6" s="67">
        <v>18</v>
      </c>
      <c r="F6" s="67">
        <v>18</v>
      </c>
      <c r="G6" s="67">
        <v>0</v>
      </c>
      <c r="H6" s="68">
        <v>0</v>
      </c>
      <c r="I6" s="67">
        <v>0</v>
      </c>
      <c r="J6" s="67">
        <v>0</v>
      </c>
      <c r="K6" s="67">
        <f>ROUNDUP(F6/9,0)</f>
        <v>2</v>
      </c>
      <c r="L6" s="67">
        <f>ROUNDUP((G6+H6+I6)/9,0)</f>
        <v>0</v>
      </c>
      <c r="N6" s="59"/>
    </row>
    <row r="7" spans="1:20" ht="18.75" customHeight="1">
      <c r="A7" s="181" t="s">
        <v>176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N7" s="59"/>
      <c r="O7" s="58"/>
      <c r="P7" s="58"/>
      <c r="Q7" s="58"/>
      <c r="R7" s="58"/>
      <c r="S7" s="58"/>
      <c r="T7" s="58"/>
    </row>
    <row r="8" spans="1:20" ht="15" customHeight="1">
      <c r="A8" s="180" t="s">
        <v>177</v>
      </c>
      <c r="B8" s="180"/>
      <c r="C8" s="70">
        <v>2</v>
      </c>
      <c r="D8" s="70" t="s">
        <v>13</v>
      </c>
      <c r="E8" s="112">
        <v>18</v>
      </c>
      <c r="F8" s="70">
        <v>18</v>
      </c>
      <c r="G8" s="70">
        <v>0</v>
      </c>
      <c r="H8" s="70">
        <v>0</v>
      </c>
      <c r="I8" s="70">
        <v>0</v>
      </c>
      <c r="J8" s="70">
        <v>0</v>
      </c>
      <c r="K8" s="70">
        <f>ROUNDUP(F8/9,0)</f>
        <v>2</v>
      </c>
      <c r="L8" s="70">
        <f>ROUNDUP((G8+H8+I8)/9,0)</f>
        <v>0</v>
      </c>
      <c r="N8" s="59"/>
      <c r="O8" s="58"/>
      <c r="P8" s="58"/>
      <c r="Q8" s="58"/>
      <c r="R8" s="58"/>
      <c r="S8" s="58"/>
      <c r="T8" s="58"/>
    </row>
    <row r="9" spans="1:20" ht="14.25" customHeight="1">
      <c r="A9" s="180" t="s">
        <v>109</v>
      </c>
      <c r="B9" s="180"/>
      <c r="C9" s="70">
        <v>2</v>
      </c>
      <c r="D9" s="70" t="s">
        <v>13</v>
      </c>
      <c r="E9" s="112">
        <v>18</v>
      </c>
      <c r="F9" s="70">
        <v>18</v>
      </c>
      <c r="G9" s="70">
        <v>0</v>
      </c>
      <c r="H9" s="70">
        <v>0</v>
      </c>
      <c r="I9" s="70">
        <v>0</v>
      </c>
      <c r="J9" s="70">
        <v>0</v>
      </c>
      <c r="K9" s="70">
        <f>ROUNDUP(F9/9,0)</f>
        <v>2</v>
      </c>
      <c r="L9" s="70">
        <f>ROUNDUP((G9+H9+I9)/9,0)</f>
        <v>0</v>
      </c>
      <c r="N9" s="59"/>
      <c r="O9" s="58"/>
      <c r="P9" s="58"/>
      <c r="Q9" s="58"/>
      <c r="R9" s="58"/>
      <c r="S9" s="58"/>
      <c r="T9" s="58"/>
    </row>
    <row r="10" spans="1:12" ht="14.25" customHeight="1">
      <c r="A10" s="180" t="s">
        <v>180</v>
      </c>
      <c r="B10" s="180"/>
      <c r="C10" s="70">
        <v>2</v>
      </c>
      <c r="D10" s="70" t="s">
        <v>13</v>
      </c>
      <c r="E10" s="112">
        <v>18</v>
      </c>
      <c r="F10" s="70">
        <v>18</v>
      </c>
      <c r="G10" s="70">
        <v>0</v>
      </c>
      <c r="H10" s="70">
        <v>0</v>
      </c>
      <c r="I10" s="70">
        <v>0</v>
      </c>
      <c r="J10" s="70">
        <v>0</v>
      </c>
      <c r="K10" s="70">
        <f>ROUNDUP(F10/9,0)</f>
        <v>2</v>
      </c>
      <c r="L10" s="70">
        <f>ROUNDUP((G10+H10+I10)/9,0)</f>
        <v>0</v>
      </c>
    </row>
    <row r="11" spans="1:12" ht="18.75" customHeight="1">
      <c r="A11" s="188" t="s">
        <v>178</v>
      </c>
      <c r="B11" s="188"/>
      <c r="C11" s="69"/>
      <c r="D11" s="69"/>
      <c r="E11" s="69"/>
      <c r="F11" s="69"/>
      <c r="G11" s="69"/>
      <c r="H11" s="69"/>
      <c r="I11" s="69"/>
      <c r="J11" s="69"/>
      <c r="K11" s="67"/>
      <c r="L11" s="67"/>
    </row>
    <row r="12" spans="1:12" ht="18" customHeight="1">
      <c r="A12" s="124" t="s">
        <v>179</v>
      </c>
      <c r="B12" s="124"/>
      <c r="C12" s="66">
        <v>2</v>
      </c>
      <c r="D12" s="66" t="s">
        <v>13</v>
      </c>
      <c r="E12" s="67">
        <v>18</v>
      </c>
      <c r="F12" s="67">
        <v>18</v>
      </c>
      <c r="G12" s="67">
        <v>0</v>
      </c>
      <c r="H12" s="68">
        <v>0</v>
      </c>
      <c r="I12" s="67">
        <v>0</v>
      </c>
      <c r="J12" s="67">
        <v>0</v>
      </c>
      <c r="K12" s="67">
        <f>ROUNDUP(F12/9,0)</f>
        <v>2</v>
      </c>
      <c r="L12" s="67">
        <f>ROUNDUP((G12+H12+I12)/9,0)</f>
        <v>0</v>
      </c>
    </row>
    <row r="13" spans="1:12" ht="14.25" customHeight="1">
      <c r="A13" s="184" t="s">
        <v>112</v>
      </c>
      <c r="B13" s="184"/>
      <c r="C13" s="66">
        <v>2</v>
      </c>
      <c r="D13" s="66" t="s">
        <v>13</v>
      </c>
      <c r="E13" s="67">
        <v>18</v>
      </c>
      <c r="F13" s="67">
        <v>18</v>
      </c>
      <c r="G13" s="67">
        <v>0</v>
      </c>
      <c r="H13" s="68">
        <v>0</v>
      </c>
      <c r="I13" s="67">
        <v>0</v>
      </c>
      <c r="J13" s="67">
        <v>0</v>
      </c>
      <c r="K13" s="67">
        <f>ROUNDUP(F13/9,0)</f>
        <v>2</v>
      </c>
      <c r="L13" s="67">
        <f>ROUNDUP((G13+H13+I13)/9,0)</f>
        <v>0</v>
      </c>
    </row>
    <row r="14" spans="1:12" ht="18.75" customHeight="1">
      <c r="A14" s="181" t="s">
        <v>181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</row>
    <row r="15" spans="1:20" ht="18.75" customHeight="1">
      <c r="A15" s="180" t="s">
        <v>206</v>
      </c>
      <c r="B15" s="186"/>
      <c r="C15" s="66">
        <v>2</v>
      </c>
      <c r="D15" s="66" t="s">
        <v>13</v>
      </c>
      <c r="E15" s="67">
        <v>18</v>
      </c>
      <c r="F15" s="67">
        <v>18</v>
      </c>
      <c r="G15" s="67">
        <v>0</v>
      </c>
      <c r="H15" s="68">
        <v>0</v>
      </c>
      <c r="I15" s="67">
        <v>0</v>
      </c>
      <c r="J15" s="67">
        <v>0</v>
      </c>
      <c r="K15" s="67">
        <f>ROUNDUP(F15/9,0)</f>
        <v>2</v>
      </c>
      <c r="L15" s="67">
        <f>ROUNDUP((G15+H15+I15)/9,0)</f>
        <v>0</v>
      </c>
      <c r="N15" s="59"/>
      <c r="O15" s="58"/>
      <c r="P15" s="58"/>
      <c r="Q15" s="58"/>
      <c r="R15" s="58"/>
      <c r="S15" s="58"/>
      <c r="T15" s="58"/>
    </row>
    <row r="16" spans="1:20" ht="18.75" customHeight="1">
      <c r="A16" s="180" t="s">
        <v>200</v>
      </c>
      <c r="B16" s="180"/>
      <c r="C16" s="66">
        <v>2</v>
      </c>
      <c r="D16" s="66" t="s">
        <v>13</v>
      </c>
      <c r="E16" s="67">
        <v>18</v>
      </c>
      <c r="F16" s="67">
        <v>18</v>
      </c>
      <c r="G16" s="67">
        <v>0</v>
      </c>
      <c r="H16" s="68">
        <v>0</v>
      </c>
      <c r="I16" s="67">
        <v>0</v>
      </c>
      <c r="J16" s="67">
        <v>0</v>
      </c>
      <c r="K16" s="67">
        <f>ROUNDUP(F16/9,0)</f>
        <v>2</v>
      </c>
      <c r="L16" s="67">
        <f>ROUNDUP((G16+H16+I16)/9,0)</f>
        <v>0</v>
      </c>
      <c r="N16" s="59"/>
      <c r="O16" s="58"/>
      <c r="P16" s="58"/>
      <c r="Q16" s="58"/>
      <c r="R16" s="58"/>
      <c r="S16" s="58"/>
      <c r="T16" s="58"/>
    </row>
    <row r="17" spans="1:20" ht="18.75" customHeight="1">
      <c r="A17" s="181" t="s">
        <v>146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N17" s="59"/>
      <c r="O17" s="58"/>
      <c r="P17" s="58"/>
      <c r="Q17" s="58"/>
      <c r="R17" s="58"/>
      <c r="S17" s="58"/>
      <c r="T17" s="58"/>
    </row>
    <row r="18" spans="1:20" ht="15" customHeight="1">
      <c r="A18" s="184" t="s">
        <v>191</v>
      </c>
      <c r="B18" s="184"/>
      <c r="C18" s="66">
        <v>3</v>
      </c>
      <c r="D18" s="66" t="s">
        <v>13</v>
      </c>
      <c r="E18" s="67">
        <v>18</v>
      </c>
      <c r="F18" s="67">
        <v>18</v>
      </c>
      <c r="G18" s="67">
        <v>0</v>
      </c>
      <c r="H18" s="68">
        <v>0</v>
      </c>
      <c r="I18" s="67">
        <v>0</v>
      </c>
      <c r="J18" s="67">
        <v>0</v>
      </c>
      <c r="K18" s="67">
        <f>ROUNDUP(F18/9,0)</f>
        <v>2</v>
      </c>
      <c r="L18" s="67">
        <f>ROUNDUP((G18+H18+I18)/9,0)</f>
        <v>0</v>
      </c>
      <c r="N18" s="59"/>
      <c r="O18" s="58"/>
      <c r="P18" s="58"/>
      <c r="Q18" s="58"/>
      <c r="R18" s="58"/>
      <c r="S18" s="58"/>
      <c r="T18" s="58"/>
    </row>
    <row r="19" spans="1:20" ht="15.75" customHeight="1">
      <c r="A19" s="184" t="s">
        <v>192</v>
      </c>
      <c r="B19" s="184"/>
      <c r="C19" s="66">
        <v>3</v>
      </c>
      <c r="D19" s="66" t="s">
        <v>13</v>
      </c>
      <c r="E19" s="67">
        <v>18</v>
      </c>
      <c r="F19" s="67">
        <v>18</v>
      </c>
      <c r="G19" s="67">
        <v>0</v>
      </c>
      <c r="H19" s="68">
        <v>0</v>
      </c>
      <c r="I19" s="67">
        <v>0</v>
      </c>
      <c r="J19" s="67">
        <v>0</v>
      </c>
      <c r="K19" s="67">
        <f>ROUNDUP(F19/9,0)</f>
        <v>2</v>
      </c>
      <c r="L19" s="67">
        <f>ROUNDUP((G19+H19+I19)/9,0)</f>
        <v>0</v>
      </c>
      <c r="N19" s="59"/>
      <c r="O19" s="58"/>
      <c r="P19" s="58"/>
      <c r="Q19" s="58"/>
      <c r="R19" s="58"/>
      <c r="S19" s="58"/>
      <c r="T19" s="58"/>
    </row>
    <row r="20" spans="1:12" ht="18.75" customHeight="1">
      <c r="A20" s="181" t="s">
        <v>190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</row>
    <row r="21" spans="1:20" ht="14.25" customHeight="1">
      <c r="A21" s="184" t="s">
        <v>201</v>
      </c>
      <c r="B21" s="184"/>
      <c r="C21" s="66">
        <v>3</v>
      </c>
      <c r="D21" s="66" t="s">
        <v>13</v>
      </c>
      <c r="E21" s="67">
        <v>18</v>
      </c>
      <c r="F21" s="67">
        <v>18</v>
      </c>
      <c r="G21" s="67">
        <v>0</v>
      </c>
      <c r="H21" s="68">
        <v>0</v>
      </c>
      <c r="I21" s="67">
        <v>0</v>
      </c>
      <c r="J21" s="67">
        <v>0</v>
      </c>
      <c r="K21" s="67">
        <f>ROUNDUP(F21/9,0)</f>
        <v>2</v>
      </c>
      <c r="L21" s="67">
        <f>ROUNDUP((G21+H21+I21)/9,0)</f>
        <v>0</v>
      </c>
      <c r="N21" s="59"/>
      <c r="O21" s="58"/>
      <c r="P21" s="58"/>
      <c r="Q21" s="58"/>
      <c r="R21" s="58"/>
      <c r="S21" s="58"/>
      <c r="T21" s="58"/>
    </row>
    <row r="22" spans="1:20" ht="15.75" customHeight="1">
      <c r="A22" s="184" t="s">
        <v>202</v>
      </c>
      <c r="B22" s="184"/>
      <c r="C22" s="66">
        <v>3</v>
      </c>
      <c r="D22" s="66" t="s">
        <v>13</v>
      </c>
      <c r="E22" s="67">
        <v>18</v>
      </c>
      <c r="F22" s="67">
        <v>18</v>
      </c>
      <c r="G22" s="67">
        <v>0</v>
      </c>
      <c r="H22" s="68">
        <v>0</v>
      </c>
      <c r="I22" s="67">
        <v>0</v>
      </c>
      <c r="J22" s="67">
        <v>0</v>
      </c>
      <c r="K22" s="67">
        <f>ROUNDUP(F22/9,0)</f>
        <v>2</v>
      </c>
      <c r="L22" s="67">
        <f>ROUNDUP((G22+H22+I22)/9,0)</f>
        <v>0</v>
      </c>
      <c r="N22" s="59"/>
      <c r="O22" s="58"/>
      <c r="P22" s="58"/>
      <c r="Q22" s="58"/>
      <c r="R22" s="58"/>
      <c r="S22" s="58"/>
      <c r="T22" s="58"/>
    </row>
    <row r="23" spans="1:12" ht="18.75" customHeight="1">
      <c r="A23" s="181" t="s">
        <v>193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</row>
    <row r="24" spans="1:13" ht="14.25" customHeight="1">
      <c r="A24" s="182" t="s">
        <v>113</v>
      </c>
      <c r="B24" s="182"/>
      <c r="C24" s="112">
        <v>2</v>
      </c>
      <c r="D24" s="112" t="s">
        <v>13</v>
      </c>
      <c r="E24" s="112">
        <v>18</v>
      </c>
      <c r="F24" s="112">
        <v>9</v>
      </c>
      <c r="G24" s="112">
        <v>3</v>
      </c>
      <c r="H24" s="112">
        <v>6</v>
      </c>
      <c r="I24" s="112">
        <v>0</v>
      </c>
      <c r="J24" s="112">
        <v>0</v>
      </c>
      <c r="K24" s="112">
        <f>ROUNDUP(F24/9,0)</f>
        <v>1</v>
      </c>
      <c r="L24" s="67">
        <f>ROUNDUP((G24+H24+I24)/9,0)</f>
        <v>1</v>
      </c>
      <c r="M24" s="148"/>
    </row>
    <row r="25" spans="1:12" ht="15" customHeight="1">
      <c r="A25" s="182" t="s">
        <v>199</v>
      </c>
      <c r="B25" s="182"/>
      <c r="C25" s="112">
        <v>2</v>
      </c>
      <c r="D25" s="112" t="s">
        <v>13</v>
      </c>
      <c r="E25" s="112">
        <v>18</v>
      </c>
      <c r="F25" s="112">
        <v>9</v>
      </c>
      <c r="G25" s="112">
        <v>3</v>
      </c>
      <c r="H25" s="112">
        <v>6</v>
      </c>
      <c r="I25" s="112">
        <v>0</v>
      </c>
      <c r="J25" s="112">
        <v>0</v>
      </c>
      <c r="K25" s="112">
        <f>ROUNDUP(F25/9,0)</f>
        <v>1</v>
      </c>
      <c r="L25" s="67">
        <f>ROUNDUP((G25+H25+I25)/9,0)</f>
        <v>1</v>
      </c>
    </row>
    <row r="26" spans="1:12" ht="18.75" customHeight="1">
      <c r="A26" s="181" t="s">
        <v>182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</row>
    <row r="27" spans="1:12" ht="15.75" customHeight="1">
      <c r="A27" s="184" t="s">
        <v>183</v>
      </c>
      <c r="B27" s="184"/>
      <c r="C27" s="66">
        <v>4</v>
      </c>
      <c r="D27" s="66" t="s">
        <v>12</v>
      </c>
      <c r="E27" s="67">
        <v>27</v>
      </c>
      <c r="F27" s="67">
        <v>9</v>
      </c>
      <c r="G27" s="67">
        <v>4</v>
      </c>
      <c r="H27" s="68">
        <v>9</v>
      </c>
      <c r="I27" s="67">
        <v>0</v>
      </c>
      <c r="J27" s="67">
        <v>5</v>
      </c>
      <c r="K27" s="67">
        <f>ROUNDUP(F27/9,0)</f>
        <v>1</v>
      </c>
      <c r="L27" s="67">
        <f>ROUNDUP((G27+H27+I27+J27)/15,0)</f>
        <v>2</v>
      </c>
    </row>
    <row r="28" spans="1:12" ht="13.5" customHeight="1">
      <c r="A28" s="184" t="s">
        <v>203</v>
      </c>
      <c r="B28" s="184"/>
      <c r="C28" s="66">
        <v>4</v>
      </c>
      <c r="D28" s="66" t="s">
        <v>12</v>
      </c>
      <c r="E28" s="67">
        <v>27</v>
      </c>
      <c r="F28" s="67">
        <v>9</v>
      </c>
      <c r="G28" s="67">
        <v>4</v>
      </c>
      <c r="H28" s="68">
        <v>9</v>
      </c>
      <c r="I28" s="67">
        <v>0</v>
      </c>
      <c r="J28" s="67">
        <v>5</v>
      </c>
      <c r="K28" s="67">
        <f>ROUNDUP(F28/9,0)</f>
        <v>1</v>
      </c>
      <c r="L28" s="67">
        <f>ROUNDUP((G28+H28+I28+J28)/15,0)</f>
        <v>2</v>
      </c>
    </row>
    <row r="29" spans="1:12" ht="18" customHeight="1">
      <c r="A29" s="181" t="s">
        <v>184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</row>
    <row r="30" spans="1:12" ht="17.25" customHeight="1">
      <c r="A30" s="184" t="s">
        <v>141</v>
      </c>
      <c r="B30" s="184"/>
      <c r="C30" s="66">
        <v>3</v>
      </c>
      <c r="D30" s="66" t="s">
        <v>13</v>
      </c>
      <c r="E30" s="67">
        <v>18</v>
      </c>
      <c r="F30" s="67">
        <v>9</v>
      </c>
      <c r="G30" s="67">
        <v>3</v>
      </c>
      <c r="H30" s="68">
        <v>0</v>
      </c>
      <c r="I30" s="67">
        <v>6</v>
      </c>
      <c r="J30" s="67">
        <v>0</v>
      </c>
      <c r="K30" s="67">
        <f>ROUNDUP(F30/9,0)</f>
        <v>1</v>
      </c>
      <c r="L30" s="67">
        <f>ROUNDUP((G30+H30+I30)/9,0)</f>
        <v>1</v>
      </c>
    </row>
    <row r="31" spans="1:12" ht="15" customHeight="1">
      <c r="A31" s="184" t="s">
        <v>142</v>
      </c>
      <c r="B31" s="184"/>
      <c r="C31" s="66">
        <v>3</v>
      </c>
      <c r="D31" s="66" t="s">
        <v>13</v>
      </c>
      <c r="E31" s="67">
        <v>18</v>
      </c>
      <c r="F31" s="67">
        <v>9</v>
      </c>
      <c r="G31" s="67">
        <v>3</v>
      </c>
      <c r="H31" s="68">
        <v>0</v>
      </c>
      <c r="I31" s="67">
        <v>6</v>
      </c>
      <c r="J31" s="67">
        <v>0</v>
      </c>
      <c r="K31" s="67">
        <f>ROUNDUP(F31/9,0)</f>
        <v>1</v>
      </c>
      <c r="L31" s="67">
        <f>ROUNDUP((G31+H31+I31)/15,0)</f>
        <v>1</v>
      </c>
    </row>
    <row r="32" spans="1:14" ht="18.75" customHeight="1">
      <c r="A32" s="183" t="s">
        <v>194</v>
      </c>
      <c r="B32" s="183"/>
      <c r="C32" s="152"/>
      <c r="D32" s="152"/>
      <c r="E32" s="152"/>
      <c r="F32" s="152"/>
      <c r="G32" s="152"/>
      <c r="H32" s="152"/>
      <c r="I32" s="152"/>
      <c r="J32" s="152"/>
      <c r="K32" s="67"/>
      <c r="L32" s="67"/>
      <c r="N32" s="59"/>
    </row>
    <row r="33" spans="1:12" ht="17.25" customHeight="1">
      <c r="A33" s="184" t="s">
        <v>115</v>
      </c>
      <c r="B33" s="184"/>
      <c r="C33" s="66">
        <v>3</v>
      </c>
      <c r="D33" s="66" t="s">
        <v>13</v>
      </c>
      <c r="E33" s="67">
        <v>18</v>
      </c>
      <c r="F33" s="67">
        <v>9</v>
      </c>
      <c r="G33" s="67">
        <v>3</v>
      </c>
      <c r="H33" s="68">
        <v>6</v>
      </c>
      <c r="I33" s="67">
        <v>0</v>
      </c>
      <c r="J33" s="67">
        <v>0</v>
      </c>
      <c r="K33" s="67">
        <f>ROUNDUP(F33/9,0)</f>
        <v>1</v>
      </c>
      <c r="L33" s="67">
        <f>ROUNDUP((G33+H33+I33)/9,0)</f>
        <v>1</v>
      </c>
    </row>
    <row r="34" spans="1:14" ht="15" customHeight="1">
      <c r="A34" s="184" t="s">
        <v>116</v>
      </c>
      <c r="B34" s="184"/>
      <c r="C34" s="66">
        <v>3</v>
      </c>
      <c r="D34" s="66" t="s">
        <v>13</v>
      </c>
      <c r="E34" s="67">
        <v>18</v>
      </c>
      <c r="F34" s="67">
        <v>9</v>
      </c>
      <c r="G34" s="67">
        <v>3</v>
      </c>
      <c r="H34" s="68">
        <v>6</v>
      </c>
      <c r="I34" s="67">
        <v>0</v>
      </c>
      <c r="J34" s="67">
        <v>0</v>
      </c>
      <c r="K34" s="67">
        <f>ROUNDUP(F34/9,0)</f>
        <v>1</v>
      </c>
      <c r="L34" s="67">
        <f>ROUNDUP((G34+H34+I34)/9,0)</f>
        <v>1</v>
      </c>
      <c r="N34" s="59"/>
    </row>
    <row r="35" spans="1:14" ht="18.75" customHeight="1">
      <c r="A35" s="181" t="s">
        <v>185</v>
      </c>
      <c r="B35" s="181"/>
      <c r="C35" s="150"/>
      <c r="D35" s="150"/>
      <c r="E35" s="150"/>
      <c r="F35" s="150"/>
      <c r="G35" s="150"/>
      <c r="H35" s="150"/>
      <c r="I35" s="150"/>
      <c r="J35" s="150"/>
      <c r="K35" s="67"/>
      <c r="L35" s="67"/>
      <c r="N35" s="59"/>
    </row>
    <row r="36" spans="1:14" ht="14.25" customHeight="1">
      <c r="A36" s="182" t="s">
        <v>186</v>
      </c>
      <c r="B36" s="182"/>
      <c r="C36" s="112">
        <v>1</v>
      </c>
      <c r="D36" s="112" t="s">
        <v>13</v>
      </c>
      <c r="E36" s="112">
        <v>9</v>
      </c>
      <c r="F36" s="112">
        <v>9</v>
      </c>
      <c r="G36" s="112">
        <v>0</v>
      </c>
      <c r="H36" s="112">
        <v>0</v>
      </c>
      <c r="I36" s="112">
        <v>0</v>
      </c>
      <c r="J36" s="112">
        <v>0</v>
      </c>
      <c r="K36" s="67">
        <f>ROUNDUP(F36/15,0)</f>
        <v>1</v>
      </c>
      <c r="L36" s="67">
        <f>ROUNDUP((G36+H36+I36)/9,0)</f>
        <v>0</v>
      </c>
      <c r="N36" s="59"/>
    </row>
    <row r="37" spans="1:20" ht="15" customHeight="1">
      <c r="A37" s="182" t="s">
        <v>111</v>
      </c>
      <c r="B37" s="182"/>
      <c r="C37" s="112">
        <v>1</v>
      </c>
      <c r="D37" s="112" t="s">
        <v>13</v>
      </c>
      <c r="E37" s="112">
        <v>9</v>
      </c>
      <c r="F37" s="112">
        <v>9</v>
      </c>
      <c r="G37" s="112">
        <v>0</v>
      </c>
      <c r="H37" s="112">
        <v>0</v>
      </c>
      <c r="I37" s="112">
        <v>0</v>
      </c>
      <c r="J37" s="112">
        <v>0</v>
      </c>
      <c r="K37" s="67">
        <f>ROUNDUP(F37/15,0)</f>
        <v>1</v>
      </c>
      <c r="L37" s="67">
        <f>ROUNDUP((G37+H37+I37)/9,0)</f>
        <v>0</v>
      </c>
      <c r="N37" s="59"/>
      <c r="O37" s="59"/>
      <c r="P37" s="59"/>
      <c r="Q37" s="59"/>
      <c r="R37" s="59"/>
      <c r="S37" s="59"/>
      <c r="T37" s="59"/>
    </row>
    <row r="38" spans="1:20" ht="18.75" customHeight="1">
      <c r="A38" s="181" t="s">
        <v>187</v>
      </c>
      <c r="B38" s="181"/>
      <c r="C38" s="150"/>
      <c r="D38" s="150"/>
      <c r="E38" s="150"/>
      <c r="F38" s="150"/>
      <c r="G38" s="150"/>
      <c r="H38" s="150"/>
      <c r="I38" s="150"/>
      <c r="J38" s="150"/>
      <c r="K38" s="67"/>
      <c r="L38" s="67"/>
      <c r="N38" s="59"/>
      <c r="O38" s="58"/>
      <c r="P38" s="58"/>
      <c r="Q38" s="58"/>
      <c r="R38" s="58"/>
      <c r="S38" s="58"/>
      <c r="T38" s="58"/>
    </row>
    <row r="39" spans="1:20" ht="15" customHeight="1">
      <c r="A39" s="182" t="s">
        <v>114</v>
      </c>
      <c r="B39" s="182"/>
      <c r="C39" s="112">
        <v>3</v>
      </c>
      <c r="D39" s="112" t="s">
        <v>13</v>
      </c>
      <c r="E39" s="112">
        <v>18</v>
      </c>
      <c r="F39" s="112">
        <v>9</v>
      </c>
      <c r="G39" s="112">
        <v>3</v>
      </c>
      <c r="H39" s="112">
        <v>0</v>
      </c>
      <c r="I39" s="112">
        <v>6</v>
      </c>
      <c r="J39" s="112">
        <v>0</v>
      </c>
      <c r="K39" s="67">
        <f>ROUNDUP(F39/9,0)</f>
        <v>1</v>
      </c>
      <c r="L39" s="67">
        <f>ROUNDUP((G39+H39+I39)/9,0)</f>
        <v>1</v>
      </c>
      <c r="N39" s="59"/>
      <c r="O39" s="58"/>
      <c r="P39" s="58"/>
      <c r="Q39" s="58"/>
      <c r="R39" s="58"/>
      <c r="S39" s="58"/>
      <c r="T39" s="58"/>
    </row>
    <row r="40" spans="1:12" ht="15" customHeight="1">
      <c r="A40" s="182" t="s">
        <v>117</v>
      </c>
      <c r="B40" s="182"/>
      <c r="C40" s="112">
        <v>3</v>
      </c>
      <c r="D40" s="112" t="s">
        <v>13</v>
      </c>
      <c r="E40" s="112">
        <v>18</v>
      </c>
      <c r="F40" s="112">
        <v>9</v>
      </c>
      <c r="G40" s="112">
        <v>3</v>
      </c>
      <c r="H40" s="112">
        <v>0</v>
      </c>
      <c r="I40" s="112">
        <v>6</v>
      </c>
      <c r="J40" s="112">
        <v>0</v>
      </c>
      <c r="K40" s="67">
        <f>ROUNDUP(F40/9,0)</f>
        <v>1</v>
      </c>
      <c r="L40" s="67">
        <f>ROUNDUP((G40+H40+I40)/9,0)</f>
        <v>1</v>
      </c>
    </row>
    <row r="41" spans="1:12" ht="18.75" customHeight="1">
      <c r="A41" s="181" t="s">
        <v>188</v>
      </c>
      <c r="B41" s="181"/>
      <c r="C41" s="150"/>
      <c r="D41" s="150"/>
      <c r="E41" s="150"/>
      <c r="F41" s="150"/>
      <c r="G41" s="150"/>
      <c r="H41" s="150"/>
      <c r="I41" s="150"/>
      <c r="J41" s="150"/>
      <c r="K41" s="67"/>
      <c r="L41" s="67"/>
    </row>
    <row r="42" spans="1:13" ht="14.25" customHeight="1">
      <c r="A42" s="182" t="s">
        <v>118</v>
      </c>
      <c r="B42" s="182"/>
      <c r="C42" s="112">
        <v>3</v>
      </c>
      <c r="D42" s="112" t="s">
        <v>13</v>
      </c>
      <c r="E42" s="112">
        <v>18</v>
      </c>
      <c r="F42" s="112">
        <v>9</v>
      </c>
      <c r="G42" s="112">
        <v>3</v>
      </c>
      <c r="H42" s="112">
        <v>6</v>
      </c>
      <c r="I42" s="112">
        <v>0</v>
      </c>
      <c r="J42" s="112">
        <v>0</v>
      </c>
      <c r="K42" s="67">
        <f>ROUNDUP(F42/9,0)</f>
        <v>1</v>
      </c>
      <c r="L42" s="67">
        <f>ROUNDUP((G42+H42+I42)/9,0)</f>
        <v>1</v>
      </c>
      <c r="M42" s="148"/>
    </row>
    <row r="43" spans="1:13" ht="14.25" customHeight="1">
      <c r="A43" s="182" t="s">
        <v>119</v>
      </c>
      <c r="B43" s="182"/>
      <c r="C43" s="112">
        <v>3</v>
      </c>
      <c r="D43" s="112" t="s">
        <v>13</v>
      </c>
      <c r="E43" s="112">
        <v>18</v>
      </c>
      <c r="F43" s="112">
        <v>9</v>
      </c>
      <c r="G43" s="112">
        <v>3</v>
      </c>
      <c r="H43" s="112">
        <v>6</v>
      </c>
      <c r="I43" s="112">
        <v>0</v>
      </c>
      <c r="J43" s="112">
        <v>0</v>
      </c>
      <c r="K43" s="67">
        <f>ROUNDUP(F43/9,0)</f>
        <v>1</v>
      </c>
      <c r="L43" s="67">
        <f>ROUNDUP((G43+H43+I43)/9,0)</f>
        <v>1</v>
      </c>
      <c r="M43" s="148"/>
    </row>
    <row r="44" spans="1:20" ht="18.75" customHeight="1">
      <c r="A44" s="183" t="s">
        <v>195</v>
      </c>
      <c r="B44" s="183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N44" s="59"/>
      <c r="O44" s="58"/>
      <c r="P44" s="58"/>
      <c r="Q44" s="58"/>
      <c r="R44" s="58"/>
      <c r="S44" s="58"/>
      <c r="T44" s="58"/>
    </row>
    <row r="45" spans="1:20" ht="15" customHeight="1">
      <c r="A45" s="182" t="s">
        <v>101</v>
      </c>
      <c r="B45" s="182"/>
      <c r="C45" s="112">
        <v>2</v>
      </c>
      <c r="D45" s="112" t="s">
        <v>13</v>
      </c>
      <c r="E45" s="112">
        <v>18</v>
      </c>
      <c r="F45" s="112">
        <v>9</v>
      </c>
      <c r="G45" s="112">
        <v>9</v>
      </c>
      <c r="H45" s="112">
        <v>0</v>
      </c>
      <c r="I45" s="112">
        <v>0</v>
      </c>
      <c r="J45" s="112">
        <v>0</v>
      </c>
      <c r="K45" s="112">
        <f>ROUNDUP(F45/9,0)</f>
        <v>1</v>
      </c>
      <c r="L45" s="67">
        <f>ROUNDUP((G45+H45+I45)/9,0)</f>
        <v>1</v>
      </c>
      <c r="M45" s="148"/>
      <c r="N45" s="59"/>
      <c r="O45" s="58"/>
      <c r="P45" s="58"/>
      <c r="Q45" s="58"/>
      <c r="R45" s="58"/>
      <c r="S45" s="58"/>
      <c r="T45" s="58"/>
    </row>
    <row r="46" spans="1:20" ht="15.75" customHeight="1">
      <c r="A46" s="182" t="s">
        <v>106</v>
      </c>
      <c r="B46" s="182"/>
      <c r="C46" s="112">
        <v>2</v>
      </c>
      <c r="D46" s="112" t="s">
        <v>13</v>
      </c>
      <c r="E46" s="112">
        <v>18</v>
      </c>
      <c r="F46" s="112">
        <v>9</v>
      </c>
      <c r="G46" s="112">
        <v>9</v>
      </c>
      <c r="H46" s="112">
        <v>0</v>
      </c>
      <c r="I46" s="112">
        <v>0</v>
      </c>
      <c r="J46" s="112">
        <v>0</v>
      </c>
      <c r="K46" s="112">
        <f>ROUNDUP(F46/9,0)</f>
        <v>1</v>
      </c>
      <c r="L46" s="67">
        <f>ROUNDUP((G46+H46+I46)/9,0)</f>
        <v>1</v>
      </c>
      <c r="M46" s="148"/>
      <c r="N46" s="59"/>
      <c r="O46" s="58"/>
      <c r="P46" s="58"/>
      <c r="Q46" s="58"/>
      <c r="R46" s="58"/>
      <c r="S46" s="58"/>
      <c r="T46" s="58"/>
    </row>
    <row r="47" ht="18.75" customHeight="1">
      <c r="N47" s="60"/>
    </row>
    <row r="48" ht="18.75" customHeight="1">
      <c r="N48" s="60"/>
    </row>
    <row r="49" spans="6:11" ht="18.75" customHeight="1">
      <c r="F49" s="135"/>
      <c r="G49" s="135"/>
      <c r="H49" s="135"/>
      <c r="I49" s="135"/>
      <c r="J49" s="135"/>
      <c r="K49" s="135"/>
    </row>
    <row r="50" spans="6:23" ht="18.75" customHeight="1">
      <c r="F50" s="135"/>
      <c r="G50" s="135"/>
      <c r="H50" s="135"/>
      <c r="I50" s="135"/>
      <c r="J50" s="135"/>
      <c r="K50" s="135"/>
      <c r="N50" s="185"/>
      <c r="O50" s="185"/>
      <c r="P50" s="136"/>
      <c r="Q50" s="136"/>
      <c r="R50" s="136"/>
      <c r="S50" s="136"/>
      <c r="T50" s="136"/>
      <c r="U50" s="136"/>
      <c r="V50" s="20"/>
      <c r="W50" s="20"/>
    </row>
    <row r="51" spans="6:24" ht="18.75" customHeight="1">
      <c r="F51" s="135"/>
      <c r="G51" s="135"/>
      <c r="H51" s="135"/>
      <c r="I51" s="135"/>
      <c r="J51" s="135"/>
      <c r="K51" s="135"/>
      <c r="L51" s="134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</row>
    <row r="52" spans="6:23" ht="18.75" customHeight="1">
      <c r="F52" s="135"/>
      <c r="G52" s="135"/>
      <c r="H52" s="135"/>
      <c r="I52" s="135"/>
      <c r="J52" s="135"/>
      <c r="K52" s="135"/>
      <c r="N52" s="185"/>
      <c r="O52" s="185"/>
      <c r="P52" s="136"/>
      <c r="Q52" s="136"/>
      <c r="R52" s="136"/>
      <c r="S52" s="136"/>
      <c r="T52" s="136"/>
      <c r="U52" s="136"/>
      <c r="V52" s="20"/>
      <c r="W52" s="20"/>
    </row>
    <row r="53" spans="6:23" ht="18.75" customHeight="1">
      <c r="F53" s="135"/>
      <c r="G53" s="187"/>
      <c r="H53" s="18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5"/>
      <c r="T53" s="135"/>
      <c r="U53" s="135"/>
      <c r="V53" s="135"/>
      <c r="W53" s="135"/>
    </row>
    <row r="54" spans="6:23" ht="18.75" customHeight="1">
      <c r="F54" s="135"/>
      <c r="G54" s="138"/>
      <c r="H54" s="138"/>
      <c r="I54" s="49"/>
      <c r="J54" s="49"/>
      <c r="K54" s="20"/>
      <c r="L54" s="20"/>
      <c r="M54" s="20"/>
      <c r="N54" s="51"/>
      <c r="O54" s="20"/>
      <c r="P54" s="20"/>
      <c r="Q54" s="20"/>
      <c r="R54" s="20"/>
      <c r="S54" s="135"/>
      <c r="T54" s="135"/>
      <c r="U54" s="135"/>
      <c r="V54" s="135"/>
      <c r="W54" s="135"/>
    </row>
    <row r="55" spans="6:23" ht="18.75" customHeight="1">
      <c r="F55" s="135"/>
      <c r="G55" s="138"/>
      <c r="H55" s="138"/>
      <c r="I55" s="49"/>
      <c r="J55" s="49"/>
      <c r="K55" s="20"/>
      <c r="L55" s="20"/>
      <c r="M55" s="20"/>
      <c r="N55" s="51"/>
      <c r="O55" s="20"/>
      <c r="P55" s="20"/>
      <c r="Q55" s="20"/>
      <c r="R55" s="20"/>
      <c r="S55" s="135"/>
      <c r="T55" s="135"/>
      <c r="U55" s="135"/>
      <c r="V55" s="135"/>
      <c r="W55" s="135"/>
    </row>
    <row r="56" spans="6:23" ht="18.75" customHeight="1">
      <c r="F56" s="135"/>
      <c r="G56" s="139"/>
      <c r="H56" s="139"/>
      <c r="I56" s="135"/>
      <c r="J56" s="135"/>
      <c r="K56" s="135"/>
      <c r="L56" s="135"/>
      <c r="M56" s="135"/>
      <c r="N56" s="135"/>
      <c r="O56" s="135"/>
      <c r="P56" s="135"/>
      <c r="Q56" s="20"/>
      <c r="R56" s="20"/>
      <c r="S56" s="135"/>
      <c r="T56" s="135"/>
      <c r="U56" s="135"/>
      <c r="V56" s="135"/>
      <c r="W56" s="135"/>
    </row>
    <row r="57" spans="6:23" ht="18.75" customHeight="1">
      <c r="F57" s="135"/>
      <c r="G57" s="134"/>
      <c r="H57" s="134"/>
      <c r="I57" s="136"/>
      <c r="J57" s="136"/>
      <c r="K57" s="136"/>
      <c r="L57" s="136"/>
      <c r="M57" s="136"/>
      <c r="N57" s="136"/>
      <c r="O57" s="136"/>
      <c r="P57" s="136"/>
      <c r="Q57" s="20"/>
      <c r="R57" s="20"/>
      <c r="S57" s="135"/>
      <c r="T57" s="135"/>
      <c r="U57" s="135"/>
      <c r="V57" s="135"/>
      <c r="W57" s="135"/>
    </row>
    <row r="58" spans="6:23" ht="18.75" customHeight="1">
      <c r="F58" s="135"/>
      <c r="G58" s="134"/>
      <c r="H58" s="134"/>
      <c r="I58" s="136"/>
      <c r="J58" s="136"/>
      <c r="K58" s="136"/>
      <c r="L58" s="136"/>
      <c r="M58" s="136"/>
      <c r="N58" s="136"/>
      <c r="O58" s="136"/>
      <c r="P58" s="136"/>
      <c r="Q58" s="20"/>
      <c r="R58" s="20"/>
      <c r="S58" s="135"/>
      <c r="T58" s="135"/>
      <c r="U58" s="135"/>
      <c r="V58" s="135"/>
      <c r="W58" s="135"/>
    </row>
    <row r="59" spans="6:23" ht="18.75" customHeight="1">
      <c r="F59" s="135"/>
      <c r="G59" s="139"/>
      <c r="H59" s="139"/>
      <c r="I59" s="140"/>
      <c r="J59" s="136"/>
      <c r="K59" s="136"/>
      <c r="L59" s="136"/>
      <c r="M59" s="136"/>
      <c r="N59" s="136"/>
      <c r="O59" s="141"/>
      <c r="P59" s="141"/>
      <c r="Q59" s="20"/>
      <c r="R59" s="20"/>
      <c r="S59" s="135"/>
      <c r="T59" s="135"/>
      <c r="U59" s="135"/>
      <c r="V59" s="135"/>
      <c r="W59" s="135"/>
    </row>
    <row r="60" spans="6:23" ht="18.75" customHeight="1"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</row>
    <row r="61" spans="2:23" ht="18.75" customHeight="1">
      <c r="B61" s="59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</row>
    <row r="62" spans="2:23" ht="18.75" customHeight="1">
      <c r="B62" s="59"/>
      <c r="C62" s="59"/>
      <c r="F62" s="135"/>
      <c r="G62" s="139"/>
      <c r="H62" s="139"/>
      <c r="I62" s="136"/>
      <c r="J62" s="136"/>
      <c r="K62" s="136"/>
      <c r="L62" s="136"/>
      <c r="M62" s="136"/>
      <c r="N62" s="136"/>
      <c r="O62" s="142"/>
      <c r="P62" s="142"/>
      <c r="Q62" s="20"/>
      <c r="R62" s="20"/>
      <c r="S62" s="135"/>
      <c r="T62" s="135"/>
      <c r="U62" s="135"/>
      <c r="V62" s="135"/>
      <c r="W62" s="135"/>
    </row>
    <row r="63" spans="2:23" ht="18.75" customHeight="1">
      <c r="B63" s="59"/>
      <c r="C63" s="59"/>
      <c r="F63" s="135"/>
      <c r="G63" s="192"/>
      <c r="H63" s="193"/>
      <c r="I63" s="136"/>
      <c r="J63" s="136"/>
      <c r="K63" s="136"/>
      <c r="L63" s="136"/>
      <c r="M63" s="136"/>
      <c r="N63" s="136"/>
      <c r="O63" s="135"/>
      <c r="P63" s="135"/>
      <c r="Q63" s="20"/>
      <c r="R63" s="20"/>
      <c r="S63" s="135"/>
      <c r="T63" s="135"/>
      <c r="U63" s="135"/>
      <c r="V63" s="135"/>
      <c r="W63" s="135"/>
    </row>
    <row r="64" spans="2:23" ht="18.75" customHeight="1">
      <c r="B64" s="59"/>
      <c r="C64" s="59"/>
      <c r="F64" s="135"/>
      <c r="G64" s="185"/>
      <c r="H64" s="185"/>
      <c r="I64" s="136"/>
      <c r="J64" s="136"/>
      <c r="K64" s="136"/>
      <c r="L64" s="136"/>
      <c r="M64" s="136"/>
      <c r="N64" s="136"/>
      <c r="O64" s="136"/>
      <c r="P64" s="136"/>
      <c r="Q64" s="20"/>
      <c r="R64" s="20"/>
      <c r="S64" s="135"/>
      <c r="T64" s="135"/>
      <c r="U64" s="135"/>
      <c r="V64" s="135"/>
      <c r="W64" s="135"/>
    </row>
    <row r="65" spans="2:23" ht="18.75" customHeight="1">
      <c r="B65" s="59"/>
      <c r="C65" s="59"/>
      <c r="F65" s="135"/>
      <c r="G65" s="135"/>
      <c r="H65" s="135"/>
      <c r="I65" s="135"/>
      <c r="J65" s="135"/>
      <c r="K65" s="135"/>
      <c r="L65" s="135"/>
      <c r="M65" s="135"/>
      <c r="N65" s="143"/>
      <c r="O65" s="135"/>
      <c r="P65" s="135"/>
      <c r="Q65" s="135"/>
      <c r="R65" s="135"/>
      <c r="S65" s="135"/>
      <c r="T65" s="135"/>
      <c r="U65" s="135"/>
      <c r="V65" s="135"/>
      <c r="W65" s="135"/>
    </row>
    <row r="66" spans="2:14" ht="18.75" customHeight="1">
      <c r="B66" s="59"/>
      <c r="C66" s="59"/>
      <c r="N66" s="59"/>
    </row>
    <row r="67" ht="18.75" customHeight="1">
      <c r="N67" s="59"/>
    </row>
    <row r="68" ht="18.75" customHeight="1"/>
    <row r="69" ht="18.75" customHeight="1"/>
    <row r="70" spans="14:20" ht="18.75" customHeight="1">
      <c r="N70" s="59"/>
      <c r="O70" s="59"/>
      <c r="P70" s="59"/>
      <c r="Q70" s="59"/>
      <c r="R70" s="59"/>
      <c r="S70" s="59"/>
      <c r="T70" s="59"/>
    </row>
    <row r="71" spans="14:20" ht="18.75" customHeight="1">
      <c r="N71" s="59"/>
      <c r="O71" s="59"/>
      <c r="P71" s="59"/>
      <c r="Q71" s="59"/>
      <c r="R71" s="59"/>
      <c r="S71" s="59"/>
      <c r="T71" s="59"/>
    </row>
    <row r="72" spans="14:20" ht="18.75" customHeight="1">
      <c r="N72" s="59"/>
      <c r="O72" s="59"/>
      <c r="P72" s="59"/>
      <c r="Q72" s="59"/>
      <c r="R72" s="59"/>
      <c r="S72" s="59"/>
      <c r="T72" s="59"/>
    </row>
    <row r="73" spans="14:20" ht="18.75" customHeight="1">
      <c r="N73" s="59"/>
      <c r="O73" s="59"/>
      <c r="P73" s="59"/>
      <c r="Q73" s="59"/>
      <c r="R73" s="59"/>
      <c r="S73" s="59"/>
      <c r="T73" s="59"/>
    </row>
    <row r="74" spans="14:20" ht="18.75" customHeight="1">
      <c r="N74" s="59"/>
      <c r="O74" s="59"/>
      <c r="P74" s="59"/>
      <c r="Q74" s="59"/>
      <c r="R74" s="59"/>
      <c r="S74" s="59"/>
      <c r="T74" s="59"/>
    </row>
    <row r="75" spans="14:20" ht="18.75" customHeight="1">
      <c r="N75" s="59"/>
      <c r="O75" s="59"/>
      <c r="P75" s="59"/>
      <c r="Q75" s="59"/>
      <c r="R75" s="59"/>
      <c r="S75" s="59"/>
      <c r="T75" s="59"/>
    </row>
    <row r="76" spans="14:20" ht="18.75" customHeight="1">
      <c r="N76" s="59"/>
      <c r="O76" s="59"/>
      <c r="P76" s="59"/>
      <c r="Q76" s="59"/>
      <c r="R76" s="59"/>
      <c r="S76" s="59"/>
      <c r="T76" s="59"/>
    </row>
    <row r="77" ht="18.75" customHeight="1"/>
    <row r="78" spans="14:20" ht="18.75" customHeight="1">
      <c r="N78" s="59"/>
      <c r="O78" s="59"/>
      <c r="P78" s="59"/>
      <c r="Q78" s="59"/>
      <c r="R78" s="59"/>
      <c r="S78" s="59"/>
      <c r="T78" s="59"/>
    </row>
    <row r="79" ht="24.75" customHeight="1"/>
    <row r="80" ht="15">
      <c r="M80" s="24"/>
    </row>
    <row r="81" spans="13:20" ht="15">
      <c r="M81" s="21"/>
      <c r="N81" s="59"/>
      <c r="O81" s="59"/>
      <c r="P81" s="59"/>
      <c r="Q81" s="59"/>
      <c r="R81" s="59"/>
      <c r="S81" s="59"/>
      <c r="T81" s="59"/>
    </row>
    <row r="82" spans="13:20" ht="15">
      <c r="M82" s="21"/>
      <c r="N82" s="59"/>
      <c r="O82" s="59"/>
      <c r="P82" s="59"/>
      <c r="Q82" s="59"/>
      <c r="R82" s="59"/>
      <c r="S82" s="59"/>
      <c r="T82" s="59"/>
    </row>
    <row r="83" spans="13:20" ht="15">
      <c r="M83" s="22"/>
      <c r="N83" s="59"/>
      <c r="O83" s="59"/>
      <c r="P83" s="59"/>
      <c r="Q83" s="59"/>
      <c r="R83" s="59"/>
      <c r="S83" s="59"/>
      <c r="T83" s="59"/>
    </row>
    <row r="84" spans="13:20" ht="15">
      <c r="M84" s="21"/>
      <c r="N84" s="59"/>
      <c r="O84" s="59"/>
      <c r="P84" s="59"/>
      <c r="Q84" s="59"/>
      <c r="R84" s="59"/>
      <c r="S84" s="59"/>
      <c r="T84" s="59"/>
    </row>
    <row r="85" spans="13:20" ht="15">
      <c r="M85" s="25"/>
      <c r="N85" s="59"/>
      <c r="O85" s="59"/>
      <c r="P85" s="59"/>
      <c r="Q85" s="59"/>
      <c r="R85" s="59"/>
      <c r="S85" s="59"/>
      <c r="T85" s="59"/>
    </row>
    <row r="86" spans="13:20" ht="15">
      <c r="M86" s="25"/>
      <c r="N86" s="59"/>
      <c r="O86" s="59"/>
      <c r="P86" s="59"/>
      <c r="Q86" s="59"/>
      <c r="R86" s="59"/>
      <c r="S86" s="59"/>
      <c r="T86" s="59"/>
    </row>
    <row r="87" spans="13:20" ht="15">
      <c r="M87" s="25"/>
      <c r="N87" s="59"/>
      <c r="O87" s="59"/>
      <c r="P87" s="59"/>
      <c r="Q87" s="59"/>
      <c r="R87" s="59"/>
      <c r="S87" s="59"/>
      <c r="T87" s="59"/>
    </row>
    <row r="88" spans="13:20" ht="15">
      <c r="M88" s="21"/>
      <c r="N88" s="59"/>
      <c r="O88" s="59"/>
      <c r="P88" s="59"/>
      <c r="Q88" s="59"/>
      <c r="R88" s="59"/>
      <c r="S88" s="59"/>
      <c r="T88" s="59"/>
    </row>
    <row r="89" spans="13:20" ht="15">
      <c r="M89" s="21"/>
      <c r="N89" s="59"/>
      <c r="O89" s="59"/>
      <c r="P89" s="59"/>
      <c r="Q89" s="59"/>
      <c r="R89" s="59"/>
      <c r="S89" s="59"/>
      <c r="T89" s="59"/>
    </row>
    <row r="90" spans="13:20" ht="15">
      <c r="M90" s="21"/>
      <c r="N90" s="59"/>
      <c r="O90" s="59"/>
      <c r="P90" s="59"/>
      <c r="Q90" s="59"/>
      <c r="R90" s="59"/>
      <c r="S90" s="59"/>
      <c r="T90" s="59"/>
    </row>
    <row r="91" spans="13:20" ht="15">
      <c r="M91" s="21"/>
      <c r="N91" s="59"/>
      <c r="O91" s="59"/>
      <c r="P91" s="59"/>
      <c r="Q91" s="59"/>
      <c r="R91" s="59"/>
      <c r="S91" s="59"/>
      <c r="T91" s="59"/>
    </row>
    <row r="92" spans="13:20" ht="15">
      <c r="M92" s="23"/>
      <c r="N92" s="59"/>
      <c r="O92" s="59"/>
      <c r="P92" s="59"/>
      <c r="Q92" s="59"/>
      <c r="R92" s="59"/>
      <c r="S92" s="59"/>
      <c r="T92" s="59"/>
    </row>
    <row r="93" spans="14:20" ht="15">
      <c r="N93" s="59"/>
      <c r="O93" s="59"/>
      <c r="P93" s="59"/>
      <c r="Q93" s="59"/>
      <c r="R93" s="59"/>
      <c r="S93" s="59"/>
      <c r="T93" s="59"/>
    </row>
    <row r="94" spans="14:20" ht="15">
      <c r="N94" s="59"/>
      <c r="O94" s="59"/>
      <c r="P94" s="59"/>
      <c r="Q94" s="59"/>
      <c r="R94" s="59"/>
      <c r="S94" s="59"/>
      <c r="T94" s="59"/>
    </row>
    <row r="95" spans="14:20" ht="15">
      <c r="N95" s="59"/>
      <c r="O95" s="59"/>
      <c r="P95" s="59"/>
      <c r="Q95" s="59"/>
      <c r="R95" s="59"/>
      <c r="S95" s="59"/>
      <c r="T95" s="59"/>
    </row>
    <row r="96" spans="14:20" ht="15">
      <c r="N96" s="59"/>
      <c r="O96" s="59"/>
      <c r="P96" s="59"/>
      <c r="Q96" s="59"/>
      <c r="R96" s="59"/>
      <c r="S96" s="59"/>
      <c r="T96" s="59"/>
    </row>
    <row r="97" spans="14:20" ht="15">
      <c r="N97" s="59"/>
      <c r="O97" s="59"/>
      <c r="P97" s="59"/>
      <c r="Q97" s="59"/>
      <c r="R97" s="59"/>
      <c r="S97" s="59"/>
      <c r="T97" s="59"/>
    </row>
    <row r="98" spans="14:20" ht="15">
      <c r="N98" s="59"/>
      <c r="O98" s="59"/>
      <c r="P98" s="59"/>
      <c r="Q98" s="59"/>
      <c r="R98" s="59"/>
      <c r="S98" s="59"/>
      <c r="T98" s="59"/>
    </row>
  </sheetData>
  <sheetProtection/>
  <mergeCells count="51">
    <mergeCell ref="A26:L26"/>
    <mergeCell ref="A39:B39"/>
    <mergeCell ref="A33:B33"/>
    <mergeCell ref="A19:B19"/>
    <mergeCell ref="A20:L20"/>
    <mergeCell ref="G63:H63"/>
    <mergeCell ref="G64:H64"/>
    <mergeCell ref="A34:B34"/>
    <mergeCell ref="G53:H53"/>
    <mergeCell ref="A46:B46"/>
    <mergeCell ref="A41:B41"/>
    <mergeCell ref="A42:B42"/>
    <mergeCell ref="A43:B43"/>
    <mergeCell ref="A44:B44"/>
    <mergeCell ref="A45:B45"/>
    <mergeCell ref="A1:L1"/>
    <mergeCell ref="A2:L2"/>
    <mergeCell ref="A3:B3"/>
    <mergeCell ref="A7:L7"/>
    <mergeCell ref="A5:B5"/>
    <mergeCell ref="A4:L4"/>
    <mergeCell ref="A9:B9"/>
    <mergeCell ref="A24:B24"/>
    <mergeCell ref="A17:L17"/>
    <mergeCell ref="A6:B6"/>
    <mergeCell ref="A14:L14"/>
    <mergeCell ref="A13:B13"/>
    <mergeCell ref="A10:B10"/>
    <mergeCell ref="A22:B22"/>
    <mergeCell ref="A8:B8"/>
    <mergeCell ref="A11:B11"/>
    <mergeCell ref="N50:O50"/>
    <mergeCell ref="N52:O52"/>
    <mergeCell ref="A21:B21"/>
    <mergeCell ref="A15:B15"/>
    <mergeCell ref="A28:B28"/>
    <mergeCell ref="A25:B25"/>
    <mergeCell ref="A31:B31"/>
    <mergeCell ref="M51:X51"/>
    <mergeCell ref="A27:B27"/>
    <mergeCell ref="A30:B30"/>
    <mergeCell ref="A16:B16"/>
    <mergeCell ref="A29:L29"/>
    <mergeCell ref="A40:B40"/>
    <mergeCell ref="A32:B32"/>
    <mergeCell ref="A35:B35"/>
    <mergeCell ref="A18:B18"/>
    <mergeCell ref="A23:L23"/>
    <mergeCell ref="A36:B36"/>
    <mergeCell ref="A37:B37"/>
    <mergeCell ref="A38:B38"/>
  </mergeCells>
  <printOptions/>
  <pageMargins left="0.27" right="0" top="0" bottom="0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KIKSiG</cp:lastModifiedBy>
  <cp:lastPrinted>2019-09-27T13:28:40Z</cp:lastPrinted>
  <dcterms:created xsi:type="dcterms:W3CDTF">2013-01-21T11:52:24Z</dcterms:created>
  <dcterms:modified xsi:type="dcterms:W3CDTF">2019-10-02T08:16:15Z</dcterms:modified>
  <cp:category/>
  <cp:version/>
  <cp:contentType/>
  <cp:contentStatus/>
</cp:coreProperties>
</file>