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350"/>
  </bookViews>
  <sheets>
    <sheet name="semestr I-VIII nst" sheetId="17" r:id="rId1"/>
    <sheet name="Arkusz1" sheetId="6" state="hidden" r:id="rId2"/>
    <sheet name="Przedmioty humanis. nst" sheetId="18" r:id="rId3"/>
  </sheets>
  <calcPr calcId="152511"/>
</workbook>
</file>

<file path=xl/calcChain.xml><?xml version="1.0" encoding="utf-8"?>
<calcChain xmlns="http://schemas.openxmlformats.org/spreadsheetml/2006/main">
  <c r="I81" i="17"/>
  <c r="C60"/>
  <c r="C32"/>
  <c r="K56"/>
  <c r="K57"/>
  <c r="K75"/>
  <c r="K76"/>
  <c r="K77"/>
  <c r="K78"/>
  <c r="K79"/>
  <c r="K80"/>
  <c r="K73"/>
  <c r="K27"/>
  <c r="K28"/>
  <c r="K29"/>
  <c r="K30"/>
  <c r="K31"/>
  <c r="K46"/>
  <c r="K47"/>
  <c r="K48"/>
  <c r="K49"/>
  <c r="K36"/>
  <c r="J36"/>
  <c r="K58"/>
  <c r="J58"/>
  <c r="E58"/>
  <c r="E76"/>
  <c r="E73"/>
  <c r="E57"/>
  <c r="E48"/>
  <c r="C12"/>
  <c r="K14"/>
  <c r="I12"/>
  <c r="H12"/>
  <c r="G12"/>
  <c r="F12"/>
  <c r="D12"/>
  <c r="K5"/>
  <c r="J5"/>
  <c r="E6"/>
  <c r="E74"/>
  <c r="E75"/>
  <c r="E77"/>
  <c r="H81"/>
  <c r="G81"/>
  <c r="F81"/>
  <c r="C81"/>
  <c r="D81"/>
  <c r="L16" i="18"/>
  <c r="K16"/>
  <c r="L15"/>
  <c r="K15"/>
  <c r="L14"/>
  <c r="K14"/>
  <c r="L13"/>
  <c r="K13"/>
  <c r="L12"/>
  <c r="K12"/>
  <c r="L11"/>
  <c r="K11"/>
  <c r="L9"/>
  <c r="L8"/>
  <c r="L6"/>
  <c r="L5"/>
  <c r="D50" i="17"/>
  <c r="J6"/>
  <c r="K6"/>
  <c r="J7"/>
  <c r="K7"/>
  <c r="J8"/>
  <c r="K8"/>
  <c r="J9"/>
  <c r="J10"/>
  <c r="K10"/>
  <c r="J11"/>
  <c r="K11"/>
  <c r="D21"/>
  <c r="D32"/>
  <c r="D41"/>
  <c r="D60"/>
  <c r="D71"/>
  <c r="E78"/>
  <c r="E79"/>
  <c r="E7"/>
  <c r="E8"/>
  <c r="E9"/>
  <c r="E10"/>
  <c r="E11"/>
  <c r="E15"/>
  <c r="E16"/>
  <c r="E17"/>
  <c r="E18"/>
  <c r="E20"/>
  <c r="E19"/>
  <c r="E27"/>
  <c r="E24"/>
  <c r="E25"/>
  <c r="E26"/>
  <c r="E28"/>
  <c r="E30"/>
  <c r="E29"/>
  <c r="E31"/>
  <c r="E35"/>
  <c r="E37"/>
  <c r="E38"/>
  <c r="E39"/>
  <c r="E40"/>
  <c r="E43"/>
  <c r="E44"/>
  <c r="E45"/>
  <c r="E46"/>
  <c r="E47"/>
  <c r="E49"/>
  <c r="E52"/>
  <c r="E53"/>
  <c r="E54"/>
  <c r="E55"/>
  <c r="E56"/>
  <c r="E59"/>
  <c r="E62"/>
  <c r="E63"/>
  <c r="E64"/>
  <c r="E65"/>
  <c r="E66"/>
  <c r="E67"/>
  <c r="E68"/>
  <c r="E69"/>
  <c r="E70"/>
  <c r="F21"/>
  <c r="F32"/>
  <c r="F41"/>
  <c r="F50"/>
  <c r="F60"/>
  <c r="F71"/>
  <c r="G21"/>
  <c r="G32"/>
  <c r="G41"/>
  <c r="G50"/>
  <c r="G60"/>
  <c r="G71"/>
  <c r="H21"/>
  <c r="H32"/>
  <c r="H41"/>
  <c r="H50"/>
  <c r="H60"/>
  <c r="H71"/>
  <c r="I21"/>
  <c r="I32"/>
  <c r="I41"/>
  <c r="I50"/>
  <c r="I60"/>
  <c r="I71"/>
  <c r="C21"/>
  <c r="C41"/>
  <c r="C50"/>
  <c r="C71"/>
  <c r="K66"/>
  <c r="J66"/>
  <c r="J53"/>
  <c r="K53"/>
  <c r="J54"/>
  <c r="K54"/>
  <c r="J55"/>
  <c r="K55"/>
  <c r="J74"/>
  <c r="K74"/>
  <c r="K81"/>
  <c r="J56"/>
  <c r="J57"/>
  <c r="J59"/>
  <c r="K59"/>
  <c r="K52"/>
  <c r="J52"/>
  <c r="J69"/>
  <c r="K69"/>
  <c r="J70"/>
  <c r="K70"/>
  <c r="K68"/>
  <c r="J68"/>
  <c r="J64"/>
  <c r="K64"/>
  <c r="J65"/>
  <c r="K65"/>
  <c r="J67"/>
  <c r="K67"/>
  <c r="J63"/>
  <c r="K63"/>
  <c r="K62"/>
  <c r="J62"/>
  <c r="J44"/>
  <c r="K44"/>
  <c r="J45"/>
  <c r="K45"/>
  <c r="J46"/>
  <c r="J47"/>
  <c r="J48"/>
  <c r="J49"/>
  <c r="K43"/>
  <c r="J43"/>
  <c r="J38"/>
  <c r="K38"/>
  <c r="J39"/>
  <c r="K39"/>
  <c r="J73"/>
  <c r="J40"/>
  <c r="K40"/>
  <c r="K37"/>
  <c r="J37"/>
  <c r="K35"/>
  <c r="J35"/>
  <c r="K34"/>
  <c r="J34"/>
  <c r="J31"/>
  <c r="J24"/>
  <c r="K24"/>
  <c r="J25"/>
  <c r="K25"/>
  <c r="J26"/>
  <c r="K26"/>
  <c r="J75"/>
  <c r="J76"/>
  <c r="J77"/>
  <c r="J78"/>
  <c r="J79"/>
  <c r="J80"/>
  <c r="K23"/>
  <c r="K17"/>
  <c r="J23"/>
  <c r="J28"/>
  <c r="J30"/>
  <c r="J29"/>
  <c r="J27"/>
  <c r="J17"/>
  <c r="K15"/>
  <c r="K16"/>
  <c r="K20"/>
  <c r="K19"/>
  <c r="K18"/>
  <c r="J14"/>
  <c r="J15"/>
  <c r="J16"/>
  <c r="J20"/>
  <c r="J19"/>
  <c r="J18"/>
  <c r="C12" i="6"/>
  <c r="E12"/>
  <c r="C16"/>
  <c r="E16"/>
  <c r="C5"/>
  <c r="E5"/>
  <c r="C15"/>
  <c r="E15"/>
  <c r="D24"/>
  <c r="C10"/>
  <c r="E10"/>
  <c r="C9"/>
  <c r="E9"/>
  <c r="C22"/>
  <c r="C6"/>
  <c r="E6"/>
  <c r="C13"/>
  <c r="E13"/>
  <c r="C4"/>
  <c r="E4"/>
  <c r="C8"/>
  <c r="E8"/>
  <c r="C7"/>
  <c r="E7"/>
  <c r="E22"/>
  <c r="C2"/>
  <c r="E2"/>
  <c r="C23"/>
  <c r="E23"/>
  <c r="C19"/>
  <c r="E19"/>
  <c r="C14"/>
  <c r="E14"/>
  <c r="C17"/>
  <c r="E17"/>
  <c r="C18"/>
  <c r="E18"/>
  <c r="C11"/>
  <c r="E11"/>
  <c r="C20"/>
  <c r="E20"/>
  <c r="C3"/>
  <c r="E3"/>
  <c r="C21"/>
  <c r="E21"/>
  <c r="C24"/>
  <c r="E24"/>
  <c r="J81" i="17"/>
  <c r="E41"/>
  <c r="K12"/>
  <c r="E12"/>
  <c r="J12"/>
  <c r="E81"/>
  <c r="J60"/>
  <c r="E32"/>
  <c r="H82"/>
  <c r="G82"/>
  <c r="D82"/>
  <c r="K41"/>
  <c r="E71"/>
  <c r="K60"/>
  <c r="F82"/>
  <c r="J21"/>
  <c r="K32"/>
  <c r="J41"/>
  <c r="K50"/>
  <c r="J50"/>
  <c r="I82"/>
  <c r="J32"/>
  <c r="E60"/>
  <c r="K21"/>
  <c r="K71"/>
  <c r="J71"/>
  <c r="E50"/>
  <c r="E21"/>
  <c r="C82"/>
  <c r="E82"/>
  <c r="I83"/>
  <c r="H83"/>
  <c r="G83"/>
  <c r="F83"/>
</calcChain>
</file>

<file path=xl/sharedStrings.xml><?xml version="1.0" encoding="utf-8"?>
<sst xmlns="http://schemas.openxmlformats.org/spreadsheetml/2006/main" count="239" uniqueCount="150">
  <si>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</si>
  <si>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</si>
  <si>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</si>
  <si>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</si>
  <si>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</si>
  <si>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</si>
  <si>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</si>
  <si>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</si>
  <si>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</si>
  <si>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</si>
  <si>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</si>
  <si>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</si>
  <si>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</si>
  <si>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Udział procentowy w całości godzin</t>
  </si>
  <si>
    <t>WYDZIAŁ INŻYNIERII PRODUKCJI</t>
  </si>
  <si>
    <t>Chemia</t>
  </si>
  <si>
    <t>Technologia informacyjna</t>
  </si>
  <si>
    <t>Nauka o materiałach</t>
  </si>
  <si>
    <t>Finanse i rachunkowość</t>
  </si>
  <si>
    <t xml:space="preserve">Ergonomia i bezpieczeństwo pracy oraz ochrona własności intelektualnej </t>
  </si>
  <si>
    <t>Praktyka zawodowa - 4 tygodnie</t>
  </si>
  <si>
    <t>Matematyka 1</t>
  </si>
  <si>
    <t>Matematyka 2</t>
  </si>
  <si>
    <t>Seminarium dyplomowe 2</t>
  </si>
  <si>
    <t>Seminarium dyplomowe 1</t>
  </si>
  <si>
    <t>Informatyka i komputerowe wspomaganie prac inżynierskich</t>
  </si>
  <si>
    <t>Przedmiot humanistyczny 1</t>
  </si>
  <si>
    <t xml:space="preserve">Przedmiot humanistyczny 2 </t>
  </si>
  <si>
    <t>Przedmiot humanistyczny 3</t>
  </si>
  <si>
    <t xml:space="preserve">SEMESTR I - Blok przedmiotów humanistycznych do przedmiotu: Przedmiot humanistyczny 1 </t>
  </si>
  <si>
    <t xml:space="preserve">SEMESTR III - Blok przedmiotów humanistycznych do przedmiotu: Przedmiot humanistyczny 2 </t>
  </si>
  <si>
    <t>Komunikacja społeczna</t>
  </si>
  <si>
    <t>Sztuka negocjacji</t>
  </si>
  <si>
    <t>Historia techniki</t>
  </si>
  <si>
    <t>Wiedza o nauce</t>
  </si>
  <si>
    <t>Historia przemysłu spożywczego</t>
  </si>
  <si>
    <t>Historia winiarstwa i browarnictwa</t>
  </si>
  <si>
    <t>Dziedzictwo kulturowe Lubelszczyzny</t>
  </si>
  <si>
    <t>Filozofia żywienia</t>
  </si>
  <si>
    <t>Ekonomia</t>
  </si>
  <si>
    <t>Podstawy elektrotechniki</t>
  </si>
  <si>
    <t>Biochemia</t>
  </si>
  <si>
    <t>Meteorologia</t>
  </si>
  <si>
    <t>Termodynamika techniczna</t>
  </si>
  <si>
    <t xml:space="preserve">Automatyzacja i robotyzacja procesów </t>
  </si>
  <si>
    <t>Zarządzanie jakością</t>
  </si>
  <si>
    <t>KEMiZPP</t>
  </si>
  <si>
    <t>Ekonomika w ekoenergetyce</t>
  </si>
  <si>
    <t>KEiŚT</t>
  </si>
  <si>
    <t>Ocena jakości biopaliw</t>
  </si>
  <si>
    <t>Energetyka wodna</t>
  </si>
  <si>
    <t>Geotermia</t>
  </si>
  <si>
    <t>Energetyka słoneczna</t>
  </si>
  <si>
    <t>Technologia biopaliw ciekłych</t>
  </si>
  <si>
    <t xml:space="preserve">Katedry </t>
  </si>
  <si>
    <t>Katedra Maszynoznawstwa Rolniczego</t>
  </si>
  <si>
    <t>Katedra Biologicznych Podstaw Technologii Żywności i Pasz</t>
  </si>
  <si>
    <t>Katedra Podstaw Techniki Zakład Elektrotechniki i Systemów Pomiarowych</t>
  </si>
  <si>
    <t>Katedra Podstaw Techniki Zakład Ergonomii</t>
  </si>
  <si>
    <t>Katedra Zastosowań Matematyki i Informatyki</t>
  </si>
  <si>
    <t>Katedra Energetyki i Środków Transportu</t>
  </si>
  <si>
    <t>Katedra Maszyn Ogrodniczych i Leśnych</t>
  </si>
  <si>
    <t>Katedra Inżynierii Kształtowania Środowiska i Geodezji</t>
  </si>
  <si>
    <t>Katedra Maszyn Rolniczych i Transportowych</t>
  </si>
  <si>
    <t>Katedra Inżynierii Mechanicznej i Automatyki</t>
  </si>
  <si>
    <t>Katedra Energetyki i Środków Transportu Zakład Logistyki i Zarządzania Przedsiębiorstwem</t>
  </si>
  <si>
    <t>Katedra Eksploatacji Maszyn i Zarządzania Procesami Produkcyjnymi</t>
  </si>
  <si>
    <t>KMR</t>
  </si>
  <si>
    <t>KBPTiŻP</t>
  </si>
  <si>
    <t>KPT ZE</t>
  </si>
  <si>
    <t>KZMiI</t>
  </si>
  <si>
    <t>KMOiL</t>
  </si>
  <si>
    <t>KIKŚiG</t>
  </si>
  <si>
    <t>KMRiT</t>
  </si>
  <si>
    <t>KIMiA</t>
  </si>
  <si>
    <t>KEiŚT ZLIZP</t>
  </si>
  <si>
    <t>Katedra Chłodnictwa i Energetyki Przemysłu Spożywczego</t>
  </si>
  <si>
    <t>KCiEPS</t>
  </si>
  <si>
    <t>Katedra Eksploatacji Maszyn Przemysłu Spożywczego</t>
  </si>
  <si>
    <t>KEMPS</t>
  </si>
  <si>
    <t>Katedra Fizyki</t>
  </si>
  <si>
    <t>Katedra Inżynierii i Maszyn Spożywczych</t>
  </si>
  <si>
    <t>Katedra Inżynierii Procesowej</t>
  </si>
  <si>
    <t>Katedra Techniki Cieplnej</t>
  </si>
  <si>
    <t>KF</t>
  </si>
  <si>
    <t>KIP</t>
  </si>
  <si>
    <t>KTC</t>
  </si>
  <si>
    <t>Studium Praktycznej Nauki Języków Obcych</t>
  </si>
  <si>
    <t>Studium Wychowania Fizycznego i Sportu</t>
  </si>
  <si>
    <t>SPNJO</t>
  </si>
  <si>
    <t>SWFiS</t>
  </si>
  <si>
    <t>KPT ZEiSP</t>
  </si>
  <si>
    <t>Efektywność energetyczna</t>
  </si>
  <si>
    <t>Vacat</t>
  </si>
  <si>
    <t>Katedry</t>
  </si>
  <si>
    <t>Katerdy</t>
  </si>
  <si>
    <t>kod</t>
  </si>
  <si>
    <t>liczba godzin</t>
  </si>
  <si>
    <t xml:space="preserve">Lp </t>
  </si>
  <si>
    <t>godz/ osob</t>
  </si>
  <si>
    <t>Technologia biopaliw stałych</t>
  </si>
  <si>
    <t xml:space="preserve">Podstawy konstrukcji maszyn </t>
  </si>
  <si>
    <t>Energetyka wiatrowa</t>
  </si>
  <si>
    <t>Technologie współspalania paliw</t>
  </si>
  <si>
    <t>Energetyczne wykorzystanie bioodpadów</t>
  </si>
  <si>
    <t>Zarządzanie przedsiębiorstwem</t>
  </si>
  <si>
    <t xml:space="preserve">Projektowanie inżynierskie i grafika inżynierska </t>
  </si>
  <si>
    <t>Podstawy gleboznawstwa</t>
  </si>
  <si>
    <t>KIiMS</t>
  </si>
  <si>
    <t>Obsługa transportowa inwestycji i podmiotów ekoenergetycznych</t>
  </si>
  <si>
    <t>Fizyka</t>
  </si>
  <si>
    <t>L.p.</t>
  </si>
  <si>
    <t>Układy magazynowania energii</t>
  </si>
  <si>
    <t>Język obcy 1</t>
  </si>
  <si>
    <t>Język obcy 2</t>
  </si>
  <si>
    <t>Język obcy 3</t>
  </si>
  <si>
    <t>SEMESTR II - 9 zjazdów</t>
  </si>
  <si>
    <t>SEMESTR III - 9 zjazdów</t>
  </si>
  <si>
    <t>SEMESTR IV - 9 zjazdów</t>
  </si>
  <si>
    <t>SEMESTR VI - 9 zjazdów</t>
  </si>
  <si>
    <t>SEMESTR VII - 9 zjazdów</t>
  </si>
  <si>
    <t>SEMESTR I - 9 zjazdów</t>
  </si>
  <si>
    <t>SEMESTR V - 9 zjazdów</t>
  </si>
  <si>
    <t>SEMESTR VIII - 9 zjazdów</t>
  </si>
  <si>
    <t>Ogółem godzin w semestrach 1-8</t>
  </si>
  <si>
    <t xml:space="preserve">SEMESTR VII - Blok przedmiotów humanistycznych do przedmiotu: Przedmiot humanistyczny 3 </t>
  </si>
  <si>
    <t>Etyka w biznesie</t>
  </si>
  <si>
    <t>Język obcy 4</t>
  </si>
  <si>
    <t>Projekt inżynierski i egzamin dyplomowy</t>
  </si>
  <si>
    <t>Kierunek Ekoenergetyka      Studia niestacjonarne pierwszego stopnia.
 Zatwierdzony uchwałą Rady Wydziału dnia 26.04.2019 r. Obowiązuje studentów ropoczynajacych studia od I roku studiów     w roku akademickim 2019/2020</t>
  </si>
  <si>
    <t>Kierunek Ekoenergetyka   Studia niestacjonarne pierwszego stopnia.
 Zatwierdzony uchwałą Rady Wydziału dn., 26.04.2019 r. Obowiązuje studentów ropoczynajacych studia                                                                   od I roku studiów w roku akademickim 2019/2020</t>
  </si>
  <si>
    <t>Ochrona środowiska / Zarządzanie środowiskowe</t>
  </si>
  <si>
    <t>Analiza strategiczna / Problemy decyzyjne w organizacji</t>
  </si>
  <si>
    <t>Podstawy geodezji i kartografii / Systemy informacji przestrzennej</t>
  </si>
  <si>
    <t xml:space="preserve">Odnawialne źródła energii w produkcji zwierzęcej / Odpady z produkcji zwierzęcej na cele energetyczne </t>
  </si>
  <si>
    <t>Odnawialne źródła energii w produkcji ogrodniczej / Odpady produkcji ogrodniczej na cele energetyczne</t>
  </si>
  <si>
    <t>Uprawa roślin energetycznych / Technologia produkcji roślin energetycznych</t>
  </si>
  <si>
    <t>Roślinne surowce energetyczne / Ocena przydatności biomasy na cele energetyczne</t>
  </si>
  <si>
    <t>Inżynieria ekologiczna /  Inżynieria gospodarki komunalnej</t>
  </si>
  <si>
    <t>Technologia biopaliw gazowych / Biogazownie i biogaz</t>
  </si>
  <si>
    <t>Transport surowców energetycznych / Bezpieczeństwo w transporcie surowców energetycznych</t>
  </si>
  <si>
    <t>Prawo w zakresie OZE / Prawo gospodarcze i energetyczne</t>
  </si>
  <si>
    <t>Silniki cieplne / Siłownie kogeneracyjne</t>
  </si>
  <si>
    <t>Procesy chłodnicze / Klimatyzacja i wentylacja</t>
  </si>
  <si>
    <t>OZE w rolnictwie / Agroenergetyka</t>
  </si>
  <si>
    <t>Mechanika płynów i urządzenia przepływowe / Napędy hydrauliczne</t>
  </si>
  <si>
    <t>A: Ekobilans i recykling materiałowy / Pojazdy ekologiczne</t>
  </si>
  <si>
    <t>Bezpieczeństwo energetyczne / Polityka energetyczna</t>
  </si>
  <si>
    <t>Eksploatacja urządzeń ekoenergetycznych / Użytkowanie technologii ekoenergetycznych</t>
  </si>
  <si>
    <t>Współpraca rozproszonych źródeł energii z siecią elektroenergetyczną / Energetyka rozproszona </t>
  </si>
</sst>
</file>

<file path=xl/styles.xml><?xml version="1.0" encoding="utf-8"?>
<styleSheet xmlns="http://schemas.openxmlformats.org/spreadsheetml/2006/main">
  <numFmts count="2">
    <numFmt numFmtId="164" formatCode="_-* #,##0.00&quot; zł&quot;_-;\-* #,##0.00&quot; zł&quot;_-;_-* \-??&quot; zł&quot;_-;_-@_-"/>
    <numFmt numFmtId="165" formatCode="0.0"/>
  </numFmts>
  <fonts count="31">
    <font>
      <sz val="10"/>
      <name val="Arial"/>
      <family val="2"/>
      <charset val="238"/>
    </font>
    <font>
      <sz val="11"/>
      <color indexed="8"/>
      <name val="Calibri"/>
      <family val="2"/>
    </font>
    <font>
      <sz val="9"/>
      <name val="Arial"/>
      <family val="2"/>
      <charset val="238"/>
    </font>
    <font>
      <sz val="10"/>
      <color indexed="12"/>
      <name val="Arial"/>
      <family val="2"/>
      <charset val="238"/>
    </font>
    <font>
      <sz val="10"/>
      <color indexed="57"/>
      <name val="Arial"/>
      <family val="2"/>
      <charset val="238"/>
    </font>
    <font>
      <b/>
      <sz val="9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b/>
      <sz val="9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indexed="12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name val="Arial CE"/>
      <family val="2"/>
      <charset val="238"/>
    </font>
    <font>
      <b/>
      <sz val="9"/>
      <name val="Arial"/>
      <family val="2"/>
      <charset val="238"/>
    </font>
    <font>
      <sz val="9"/>
      <color indexed="12"/>
      <name val="Arial Narrow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4"/>
      <name val="Arial Narrow"/>
      <family val="2"/>
      <charset val="238"/>
    </font>
    <font>
      <b/>
      <sz val="14"/>
      <name val="Arial Narrow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9"/>
      <name val="Arial Narrow"/>
      <family val="2"/>
      <charset val="238"/>
    </font>
    <font>
      <sz val="9"/>
      <color indexed="9"/>
      <name val="Arial Narrow"/>
      <family val="2"/>
      <charset val="238"/>
    </font>
    <font>
      <sz val="10"/>
      <color indexed="8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2" fillId="0" borderId="0"/>
    <xf numFmtId="0" fontId="22" fillId="0" borderId="0"/>
    <xf numFmtId="0" fontId="23" fillId="0" borderId="0"/>
    <xf numFmtId="164" fontId="1" fillId="0" borderId="0"/>
  </cellStyleXfs>
  <cellXfs count="130">
    <xf numFmtId="0" fontId="0" fillId="0" borderId="0" xfId="0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22" fillId="0" borderId="0" xfId="2"/>
    <xf numFmtId="0" fontId="2" fillId="0" borderId="0" xfId="2" applyFont="1" applyBorder="1" applyAlignment="1">
      <alignment horizontal="center"/>
    </xf>
    <xf numFmtId="0" fontId="5" fillId="0" borderId="0" xfId="2" applyFont="1"/>
    <xf numFmtId="1" fontId="16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1" fontId="10" fillId="0" borderId="1" xfId="2" applyNumberFormat="1" applyFont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/>
    </xf>
    <xf numFmtId="1" fontId="21" fillId="0" borderId="1" xfId="2" applyNumberFormat="1" applyFont="1" applyFill="1" applyBorder="1" applyAlignment="1">
      <alignment horizontal="center" vertical="center"/>
    </xf>
    <xf numFmtId="1" fontId="3" fillId="0" borderId="0" xfId="2" applyNumberFormat="1" applyFont="1"/>
    <xf numFmtId="1" fontId="18" fillId="0" borderId="0" xfId="2" applyNumberFormat="1" applyFont="1" applyFill="1" applyAlignment="1">
      <alignment vertical="center"/>
    </xf>
    <xf numFmtId="1" fontId="7" fillId="0" borderId="2" xfId="2" applyNumberFormat="1" applyFont="1" applyFill="1" applyBorder="1" applyAlignment="1">
      <alignment horizontal="center" vertical="center"/>
    </xf>
    <xf numFmtId="1" fontId="12" fillId="2" borderId="2" xfId="2" applyNumberFormat="1" applyFont="1" applyFill="1" applyBorder="1" applyAlignment="1">
      <alignment horizontal="center" vertical="center"/>
    </xf>
    <xf numFmtId="1" fontId="11" fillId="2" borderId="2" xfId="2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vertical="center"/>
    </xf>
    <xf numFmtId="1" fontId="11" fillId="3" borderId="2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1" fontId="11" fillId="0" borderId="3" xfId="2" applyNumberFormat="1" applyFont="1" applyFill="1" applyBorder="1" applyAlignment="1">
      <alignment horizontal="center" vertical="center" wrapText="1"/>
    </xf>
    <xf numFmtId="164" fontId="11" fillId="0" borderId="3" xfId="5" applyFont="1" applyFill="1" applyBorder="1" applyAlignment="1" applyProtection="1">
      <alignment horizontal="center" vertical="center" textRotation="90" wrapText="1"/>
    </xf>
    <xf numFmtId="164" fontId="11" fillId="0" borderId="3" xfId="5" applyFont="1" applyFill="1" applyBorder="1" applyAlignment="1" applyProtection="1">
      <alignment horizontal="center" vertical="center" textRotation="90"/>
    </xf>
    <xf numFmtId="49" fontId="11" fillId="0" borderId="3" xfId="5" applyNumberFormat="1" applyFont="1" applyFill="1" applyBorder="1" applyAlignment="1" applyProtection="1">
      <alignment horizontal="center" vertical="center" textRotation="90" wrapText="1"/>
    </xf>
    <xf numFmtId="0" fontId="7" fillId="0" borderId="2" xfId="4" applyFont="1" applyFill="1" applyBorder="1" applyAlignment="1">
      <alignment horizontal="center" vertical="center"/>
    </xf>
    <xf numFmtId="0" fontId="25" fillId="0" borderId="2" xfId="4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1" fontId="12" fillId="3" borderId="2" xfId="2" applyNumberFormat="1" applyFont="1" applyFill="1" applyBorder="1" applyAlignment="1">
      <alignment horizontal="center" vertical="center"/>
    </xf>
    <xf numFmtId="0" fontId="0" fillId="0" borderId="2" xfId="0" applyBorder="1"/>
    <xf numFmtId="0" fontId="26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26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9" fillId="2" borderId="4" xfId="2" applyFont="1" applyFill="1" applyBorder="1" applyAlignment="1">
      <alignment horizontal="right" vertical="center"/>
    </xf>
    <xf numFmtId="0" fontId="9" fillId="0" borderId="4" xfId="2" applyFont="1" applyFill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5" fillId="0" borderId="5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9" fillId="0" borderId="5" xfId="2" applyFont="1" applyFill="1" applyBorder="1" applyAlignment="1">
      <alignment vertical="center"/>
    </xf>
    <xf numFmtId="0" fontId="9" fillId="3" borderId="5" xfId="2" applyFont="1" applyFill="1" applyBorder="1" applyAlignment="1">
      <alignment vertical="center"/>
    </xf>
    <xf numFmtId="0" fontId="9" fillId="3" borderId="4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14" fillId="0" borderId="0" xfId="2" applyFont="1" applyFill="1" applyAlignment="1">
      <alignment vertical="center"/>
    </xf>
    <xf numFmtId="0" fontId="20" fillId="0" borderId="0" xfId="2" applyFont="1" applyFill="1" applyAlignment="1">
      <alignment vertical="center"/>
    </xf>
    <xf numFmtId="0" fontId="7" fillId="0" borderId="0" xfId="2" applyFont="1" applyAlignment="1">
      <alignment vertical="center"/>
    </xf>
    <xf numFmtId="0" fontId="22" fillId="0" borderId="0" xfId="2" applyAlignment="1">
      <alignment vertical="center"/>
    </xf>
    <xf numFmtId="1" fontId="11" fillId="3" borderId="1" xfId="2" applyNumberFormat="1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vertical="center"/>
    </xf>
    <xf numFmtId="0" fontId="11" fillId="0" borderId="5" xfId="2" applyFont="1" applyFill="1" applyBorder="1" applyAlignment="1">
      <alignment vertical="center"/>
    </xf>
    <xf numFmtId="0" fontId="11" fillId="0" borderId="4" xfId="2" applyFont="1" applyFill="1" applyBorder="1" applyAlignment="1">
      <alignment vertical="center"/>
    </xf>
    <xf numFmtId="0" fontId="11" fillId="2" borderId="2" xfId="2" applyFont="1" applyFill="1" applyBorder="1" applyAlignment="1">
      <alignment horizontal="center" vertical="center"/>
    </xf>
    <xf numFmtId="1" fontId="11" fillId="2" borderId="2" xfId="2" applyNumberFormat="1" applyFont="1" applyFill="1" applyBorder="1" applyAlignment="1">
      <alignment horizontal="center" vertical="center" wrapText="1"/>
    </xf>
    <xf numFmtId="164" fontId="11" fillId="2" borderId="2" xfId="5" applyFont="1" applyFill="1" applyBorder="1" applyAlignment="1" applyProtection="1">
      <alignment horizontal="center" vertical="center" textRotation="90" wrapText="1"/>
    </xf>
    <xf numFmtId="164" fontId="11" fillId="2" borderId="2" xfId="5" applyFont="1" applyFill="1" applyBorder="1" applyAlignment="1" applyProtection="1">
      <alignment horizontal="center" vertical="center" textRotation="90"/>
    </xf>
    <xf numFmtId="49" fontId="11" fillId="2" borderId="2" xfId="5" applyNumberFormat="1" applyFont="1" applyFill="1" applyBorder="1" applyAlignment="1" applyProtection="1">
      <alignment horizontal="center" vertical="center" textRotation="90" wrapText="1"/>
    </xf>
    <xf numFmtId="0" fontId="24" fillId="0" borderId="2" xfId="4" applyFont="1" applyFill="1" applyBorder="1" applyAlignment="1">
      <alignment horizontal="center" vertical="center"/>
    </xf>
    <xf numFmtId="0" fontId="28" fillId="0" borderId="5" xfId="2" applyFont="1" applyFill="1" applyBorder="1" applyAlignment="1">
      <alignment vertical="center"/>
    </xf>
    <xf numFmtId="1" fontId="7" fillId="0" borderId="2" xfId="2" applyNumberFormat="1" applyFont="1" applyBorder="1" applyAlignment="1">
      <alignment horizontal="center" vertical="center"/>
    </xf>
    <xf numFmtId="1" fontId="7" fillId="0" borderId="2" xfId="2" applyNumberFormat="1" applyFont="1" applyFill="1" applyBorder="1" applyAlignment="1">
      <alignment horizontal="center" vertical="center" wrapText="1"/>
    </xf>
    <xf numFmtId="0" fontId="29" fillId="0" borderId="2" xfId="2" applyFont="1" applyFill="1" applyBorder="1" applyAlignment="1">
      <alignment vertical="center"/>
    </xf>
    <xf numFmtId="0" fontId="8" fillId="0" borderId="4" xfId="2" applyFont="1" applyFill="1" applyBorder="1" applyAlignment="1">
      <alignment horizontal="left" vertical="center" shrinkToFit="1"/>
    </xf>
    <xf numFmtId="0" fontId="28" fillId="3" borderId="5" xfId="2" applyFont="1" applyFill="1" applyBorder="1" applyAlignment="1">
      <alignment vertical="center"/>
    </xf>
    <xf numFmtId="164" fontId="5" fillId="2" borderId="2" xfId="5" applyFont="1" applyFill="1" applyBorder="1" applyAlignment="1" applyProtection="1">
      <alignment horizontal="center" vertical="center" textRotation="90"/>
    </xf>
    <xf numFmtId="0" fontId="7" fillId="3" borderId="2" xfId="2" applyFont="1" applyFill="1" applyBorder="1" applyAlignment="1">
      <alignment horizontal="center" vertical="center"/>
    </xf>
    <xf numFmtId="1" fontId="6" fillId="3" borderId="2" xfId="2" applyNumberFormat="1" applyFont="1" applyFill="1" applyBorder="1" applyAlignment="1">
      <alignment horizontal="center" vertical="center"/>
    </xf>
    <xf numFmtId="1" fontId="7" fillId="3" borderId="2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1" fontId="11" fillId="2" borderId="2" xfId="2" applyNumberFormat="1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1" fontId="12" fillId="2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1" fontId="6" fillId="0" borderId="2" xfId="2" applyNumberFormat="1" applyFont="1" applyFill="1" applyBorder="1" applyAlignment="1">
      <alignment horizontal="center" vertical="center" wrapText="1"/>
    </xf>
    <xf numFmtId="1" fontId="30" fillId="0" borderId="2" xfId="2" applyNumberFormat="1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vertical="center"/>
    </xf>
    <xf numFmtId="1" fontId="11" fillId="0" borderId="7" xfId="2" applyNumberFormat="1" applyFont="1" applyFill="1" applyBorder="1" applyAlignment="1">
      <alignment horizontal="left" vertical="center"/>
    </xf>
    <xf numFmtId="0" fontId="2" fillId="0" borderId="8" xfId="2" applyFont="1" applyFill="1" applyBorder="1" applyAlignment="1">
      <alignment vertical="center"/>
    </xf>
    <xf numFmtId="0" fontId="22" fillId="0" borderId="2" xfId="2" applyBorder="1"/>
    <xf numFmtId="1" fontId="7" fillId="3" borderId="2" xfId="2" applyNumberFormat="1" applyFont="1" applyFill="1" applyBorder="1" applyAlignment="1">
      <alignment horizontal="center" vertical="center" wrapText="1"/>
    </xf>
    <xf numFmtId="1" fontId="15" fillId="3" borderId="2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1" fontId="7" fillId="3" borderId="9" xfId="2" applyNumberFormat="1" applyFont="1" applyFill="1" applyBorder="1" applyAlignment="1">
      <alignment horizontal="center" vertical="center" wrapText="1"/>
    </xf>
    <xf numFmtId="0" fontId="6" fillId="3" borderId="9" xfId="2" applyFont="1" applyFill="1" applyBorder="1" applyAlignment="1">
      <alignment horizontal="center" vertical="center"/>
    </xf>
    <xf numFmtId="1" fontId="6" fillId="0" borderId="9" xfId="2" applyNumberFormat="1" applyFont="1" applyFill="1" applyBorder="1" applyAlignment="1">
      <alignment horizontal="center" vertical="center"/>
    </xf>
    <xf numFmtId="1" fontId="6" fillId="3" borderId="9" xfId="2" applyNumberFormat="1" applyFont="1" applyFill="1" applyBorder="1" applyAlignment="1">
      <alignment horizontal="center" vertical="center"/>
    </xf>
    <xf numFmtId="1" fontId="7" fillId="3" borderId="9" xfId="2" applyNumberFormat="1" applyFont="1" applyFill="1" applyBorder="1" applyAlignment="1">
      <alignment horizontal="center" vertical="center"/>
    </xf>
    <xf numFmtId="1" fontId="7" fillId="0" borderId="9" xfId="2" applyNumberFormat="1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1" fontId="7" fillId="0" borderId="10" xfId="2" applyNumberFormat="1" applyFont="1" applyFill="1" applyBorder="1" applyAlignment="1">
      <alignment horizontal="center" vertical="center" wrapText="1"/>
    </xf>
    <xf numFmtId="1" fontId="7" fillId="3" borderId="10" xfId="2" applyNumberFormat="1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vertical="center" shrinkToFit="1"/>
    </xf>
    <xf numFmtId="0" fontId="9" fillId="3" borderId="11" xfId="2" applyFont="1" applyFill="1" applyBorder="1" applyAlignment="1">
      <alignment horizontal="right" vertical="center" shrinkToFit="1"/>
    </xf>
    <xf numFmtId="0" fontId="9" fillId="0" borderId="5" xfId="2" applyFont="1" applyFill="1" applyBorder="1" applyAlignment="1">
      <alignment vertical="center" shrinkToFit="1"/>
    </xf>
    <xf numFmtId="0" fontId="7" fillId="0" borderId="4" xfId="2" applyFont="1" applyFill="1" applyBorder="1" applyAlignment="1">
      <alignment vertical="center" shrinkToFit="1"/>
    </xf>
    <xf numFmtId="0" fontId="5" fillId="0" borderId="5" xfId="2" applyFont="1" applyFill="1" applyBorder="1" applyAlignment="1">
      <alignment vertical="center" shrinkToFit="1"/>
    </xf>
    <xf numFmtId="0" fontId="9" fillId="2" borderId="4" xfId="2" applyFont="1" applyFill="1" applyBorder="1" applyAlignment="1">
      <alignment horizontal="right" vertical="center" shrinkToFit="1"/>
    </xf>
    <xf numFmtId="0" fontId="9" fillId="0" borderId="4" xfId="2" applyFont="1" applyFill="1" applyBorder="1" applyAlignment="1">
      <alignment vertical="center" shrinkToFit="1"/>
    </xf>
    <xf numFmtId="0" fontId="7" fillId="3" borderId="4" xfId="2" applyFont="1" applyFill="1" applyBorder="1" applyAlignment="1">
      <alignment vertical="center" shrinkToFit="1"/>
    </xf>
    <xf numFmtId="0" fontId="7" fillId="3" borderId="10" xfId="2" applyFont="1" applyFill="1" applyBorder="1" applyAlignment="1">
      <alignment vertical="center" shrinkToFit="1"/>
    </xf>
    <xf numFmtId="0" fontId="7" fillId="0" borderId="4" xfId="2" applyFont="1" applyBorder="1" applyAlignment="1">
      <alignment vertical="center" shrinkToFit="1"/>
    </xf>
    <xf numFmtId="0" fontId="27" fillId="0" borderId="4" xfId="2" applyFont="1" applyBorder="1" applyAlignment="1">
      <alignment vertical="center" shrinkToFit="1"/>
    </xf>
    <xf numFmtId="0" fontId="9" fillId="2" borderId="4" xfId="2" applyFont="1" applyFill="1" applyBorder="1" applyAlignment="1">
      <alignment horizontal="right" vertical="center" shrinkToFit="1"/>
    </xf>
    <xf numFmtId="0" fontId="9" fillId="3" borderId="5" xfId="2" applyFont="1" applyFill="1" applyBorder="1" applyAlignment="1">
      <alignment vertical="center" shrinkToFit="1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/>
    </xf>
    <xf numFmtId="1" fontId="17" fillId="0" borderId="13" xfId="2" applyNumberFormat="1" applyFont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center" wrapText="1"/>
    </xf>
    <xf numFmtId="0" fontId="17" fillId="0" borderId="8" xfId="2" applyFont="1" applyFill="1" applyBorder="1" applyAlignment="1">
      <alignment horizontal="center" wrapText="1"/>
    </xf>
    <xf numFmtId="0" fontId="17" fillId="0" borderId="15" xfId="2" applyFont="1" applyFill="1" applyBorder="1" applyAlignment="1">
      <alignment horizontal="center" wrapText="1"/>
    </xf>
  </cellXfs>
  <cellStyles count="6">
    <cellStyle name="Excel Built-in Normal" xfId="1"/>
    <cellStyle name="Normalny" xfId="0" builtinId="0"/>
    <cellStyle name="Normalny 2" xfId="2"/>
    <cellStyle name="Normalny 6" xfId="3"/>
    <cellStyle name="Normalny_Arkusz1" xfId="4"/>
    <cellStyle name="Walutowy 2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tabSelected="1" topLeftCell="A2" zoomScaleNormal="25" zoomScaleSheetLayoutView="40" workbookViewId="0">
      <pane activePane="bottomRight" state="frozen"/>
      <selection activeCell="B29" sqref="B29"/>
    </sheetView>
  </sheetViews>
  <sheetFormatPr defaultColWidth="13" defaultRowHeight="12.75"/>
  <cols>
    <col min="1" max="1" width="3.42578125" style="4" customWidth="1"/>
    <col min="2" max="2" width="45.85546875" style="1" customWidth="1"/>
    <col min="3" max="3" width="6.28515625" style="14" customWidth="1"/>
    <col min="4" max="8" width="6.28515625" style="2" customWidth="1"/>
    <col min="9" max="9" width="5.28515625" style="2" customWidth="1"/>
    <col min="10" max="10" width="6.28515625" style="2" customWidth="1"/>
    <col min="11" max="11" width="6.28515625" style="5" customWidth="1"/>
    <col min="12" max="16384" width="13" style="4"/>
  </cols>
  <sheetData>
    <row r="1" spans="1:11">
      <c r="B1" s="125" t="s">
        <v>14</v>
      </c>
      <c r="C1" s="125"/>
      <c r="D1" s="125"/>
      <c r="E1" s="125"/>
      <c r="F1" s="125"/>
      <c r="G1" s="125"/>
      <c r="H1" s="125"/>
      <c r="I1" s="125"/>
      <c r="J1" s="125"/>
      <c r="K1" s="125"/>
    </row>
    <row r="2" spans="1:11" ht="44.25" customHeight="1">
      <c r="B2" s="126" t="s">
        <v>129</v>
      </c>
      <c r="C2" s="126"/>
      <c r="D2" s="126"/>
      <c r="E2" s="126"/>
      <c r="F2" s="126"/>
      <c r="G2" s="126"/>
      <c r="H2" s="126"/>
      <c r="I2" s="126"/>
      <c r="J2" s="126"/>
      <c r="K2" s="126"/>
    </row>
    <row r="3" spans="1:11" s="6" customFormat="1" ht="90" customHeight="1">
      <c r="A3" s="61" t="s">
        <v>111</v>
      </c>
      <c r="B3" s="87" t="s">
        <v>0</v>
      </c>
      <c r="C3" s="62" t="s">
        <v>1</v>
      </c>
      <c r="D3" s="63" t="s">
        <v>2</v>
      </c>
      <c r="E3" s="63" t="s">
        <v>3</v>
      </c>
      <c r="F3" s="64" t="s">
        <v>4</v>
      </c>
      <c r="G3" s="65" t="s">
        <v>5</v>
      </c>
      <c r="H3" s="65" t="s">
        <v>6</v>
      </c>
      <c r="I3" s="63" t="s">
        <v>7</v>
      </c>
      <c r="J3" s="73" t="s">
        <v>8</v>
      </c>
      <c r="K3" s="64" t="s">
        <v>9</v>
      </c>
    </row>
    <row r="4" spans="1:11" s="49" customFormat="1" ht="15" customHeight="1">
      <c r="A4" s="42"/>
      <c r="B4" s="111" t="s">
        <v>121</v>
      </c>
      <c r="C4" s="67">
        <v>9</v>
      </c>
      <c r="D4" s="44"/>
      <c r="E4" s="44"/>
      <c r="F4" s="44"/>
      <c r="G4" s="44"/>
      <c r="H4" s="44"/>
      <c r="I4" s="44"/>
      <c r="J4" s="44"/>
      <c r="K4" s="45"/>
    </row>
    <row r="5" spans="1:11" s="50" customFormat="1" ht="15" customHeight="1">
      <c r="A5" s="20">
        <v>1</v>
      </c>
      <c r="B5" s="110" t="s">
        <v>113</v>
      </c>
      <c r="C5" s="86">
        <v>2</v>
      </c>
      <c r="D5" s="20" t="s">
        <v>11</v>
      </c>
      <c r="E5" s="20">
        <v>18</v>
      </c>
      <c r="F5" s="20"/>
      <c r="G5" s="20"/>
      <c r="H5" s="20">
        <v>18</v>
      </c>
      <c r="I5" s="20"/>
      <c r="J5" s="21">
        <f t="shared" ref="J5:J11" si="0">ROUNDUP(F5/$C$4,0)</f>
        <v>0</v>
      </c>
      <c r="K5" s="16">
        <f t="shared" ref="K5:K11" si="1">ROUNDUP((G5+H5+I5)/$C$4,0)</f>
        <v>2</v>
      </c>
    </row>
    <row r="6" spans="1:11" s="50" customFormat="1" ht="15" customHeight="1">
      <c r="A6" s="20">
        <v>2</v>
      </c>
      <c r="B6" s="110" t="s">
        <v>21</v>
      </c>
      <c r="C6" s="76">
        <v>5</v>
      </c>
      <c r="D6" s="22" t="s">
        <v>11</v>
      </c>
      <c r="E6" s="21">
        <f t="shared" ref="E6:E11" si="2">SUM(F6:I6)</f>
        <v>45</v>
      </c>
      <c r="F6" s="21">
        <v>18</v>
      </c>
      <c r="G6" s="21">
        <v>27</v>
      </c>
      <c r="H6" s="21"/>
      <c r="I6" s="66"/>
      <c r="J6" s="21">
        <f t="shared" si="0"/>
        <v>2</v>
      </c>
      <c r="K6" s="16">
        <f t="shared" si="1"/>
        <v>3</v>
      </c>
    </row>
    <row r="7" spans="1:11" s="50" customFormat="1" ht="15" customHeight="1">
      <c r="A7" s="20">
        <v>3</v>
      </c>
      <c r="B7" s="110" t="s">
        <v>15</v>
      </c>
      <c r="C7" s="76">
        <v>5</v>
      </c>
      <c r="D7" s="22" t="s">
        <v>10</v>
      </c>
      <c r="E7" s="21">
        <f t="shared" si="2"/>
        <v>27</v>
      </c>
      <c r="F7" s="21">
        <v>9</v>
      </c>
      <c r="G7" s="21">
        <v>6</v>
      </c>
      <c r="H7" s="21">
        <v>12</v>
      </c>
      <c r="I7" s="66"/>
      <c r="J7" s="21">
        <f t="shared" si="0"/>
        <v>1</v>
      </c>
      <c r="K7" s="16">
        <f t="shared" si="1"/>
        <v>2</v>
      </c>
    </row>
    <row r="8" spans="1:11" s="50" customFormat="1" ht="15" customHeight="1">
      <c r="A8" s="20">
        <v>4</v>
      </c>
      <c r="B8" s="110" t="s">
        <v>110</v>
      </c>
      <c r="C8" s="76">
        <v>5</v>
      </c>
      <c r="D8" s="22" t="s">
        <v>10</v>
      </c>
      <c r="E8" s="21">
        <f t="shared" si="2"/>
        <v>27</v>
      </c>
      <c r="F8" s="21">
        <v>9</v>
      </c>
      <c r="G8" s="21">
        <v>6</v>
      </c>
      <c r="H8" s="21">
        <v>12</v>
      </c>
      <c r="I8" s="66"/>
      <c r="J8" s="21">
        <f t="shared" si="0"/>
        <v>1</v>
      </c>
      <c r="K8" s="16">
        <f t="shared" si="1"/>
        <v>2</v>
      </c>
    </row>
    <row r="9" spans="1:11" s="51" customFormat="1" ht="15" customHeight="1">
      <c r="A9" s="20">
        <v>5</v>
      </c>
      <c r="B9" s="110" t="s">
        <v>16</v>
      </c>
      <c r="C9" s="16">
        <v>2</v>
      </c>
      <c r="D9" s="22" t="s">
        <v>11</v>
      </c>
      <c r="E9" s="21">
        <f t="shared" si="2"/>
        <v>21</v>
      </c>
      <c r="F9" s="21">
        <v>9</v>
      </c>
      <c r="G9" s="21"/>
      <c r="H9" s="21">
        <v>12</v>
      </c>
      <c r="I9" s="66"/>
      <c r="J9" s="21">
        <f t="shared" si="0"/>
        <v>1</v>
      </c>
      <c r="K9" s="16">
        <v>1</v>
      </c>
    </row>
    <row r="10" spans="1:11" s="50" customFormat="1" ht="15" customHeight="1">
      <c r="A10" s="20">
        <v>6</v>
      </c>
      <c r="B10" s="110" t="s">
        <v>105</v>
      </c>
      <c r="C10" s="16">
        <v>4</v>
      </c>
      <c r="D10" s="22" t="s">
        <v>10</v>
      </c>
      <c r="E10" s="21">
        <f t="shared" si="2"/>
        <v>27</v>
      </c>
      <c r="F10" s="21">
        <v>18</v>
      </c>
      <c r="G10" s="21">
        <v>9</v>
      </c>
      <c r="H10" s="21"/>
      <c r="I10" s="66"/>
      <c r="J10" s="21">
        <f t="shared" si="0"/>
        <v>2</v>
      </c>
      <c r="K10" s="16">
        <f t="shared" si="1"/>
        <v>1</v>
      </c>
    </row>
    <row r="11" spans="1:11" s="50" customFormat="1" ht="15" customHeight="1">
      <c r="A11" s="20">
        <v>7</v>
      </c>
      <c r="B11" s="110" t="s">
        <v>26</v>
      </c>
      <c r="C11" s="16">
        <v>2</v>
      </c>
      <c r="D11" s="22" t="s">
        <v>11</v>
      </c>
      <c r="E11" s="21">
        <f t="shared" si="2"/>
        <v>18</v>
      </c>
      <c r="F11" s="20">
        <v>18</v>
      </c>
      <c r="G11" s="20"/>
      <c r="H11" s="20"/>
      <c r="I11" s="66"/>
      <c r="J11" s="21">
        <f t="shared" si="0"/>
        <v>2</v>
      </c>
      <c r="K11" s="16">
        <f t="shared" si="1"/>
        <v>0</v>
      </c>
    </row>
    <row r="12" spans="1:11" s="51" customFormat="1" ht="15" customHeight="1">
      <c r="A12" s="22"/>
      <c r="B12" s="112" t="s">
        <v>12</v>
      </c>
      <c r="C12" s="18">
        <f>SUM(C5:C11)</f>
        <v>25</v>
      </c>
      <c r="D12" s="19">
        <f>COUNTIF(D5:D11,"e")</f>
        <v>3</v>
      </c>
      <c r="E12" s="17">
        <f t="shared" ref="E12:K12" si="3">SUM(E5:E11)</f>
        <v>183</v>
      </c>
      <c r="F12" s="17">
        <f t="shared" si="3"/>
        <v>81</v>
      </c>
      <c r="G12" s="17">
        <f t="shared" si="3"/>
        <v>48</v>
      </c>
      <c r="H12" s="17">
        <f t="shared" si="3"/>
        <v>54</v>
      </c>
      <c r="I12" s="17">
        <f t="shared" si="3"/>
        <v>0</v>
      </c>
      <c r="J12" s="17">
        <f t="shared" si="3"/>
        <v>9</v>
      </c>
      <c r="K12" s="24">
        <f t="shared" si="3"/>
        <v>11</v>
      </c>
    </row>
    <row r="13" spans="1:11" s="51" customFormat="1" ht="15" customHeight="1">
      <c r="A13" s="22"/>
      <c r="B13" s="113" t="s">
        <v>116</v>
      </c>
      <c r="C13" s="70">
        <v>9</v>
      </c>
      <c r="D13" s="23"/>
      <c r="E13" s="23"/>
      <c r="F13" s="23"/>
      <c r="G13" s="23"/>
      <c r="H13" s="23"/>
      <c r="I13" s="23"/>
      <c r="J13" s="23"/>
      <c r="K13" s="23"/>
    </row>
    <row r="14" spans="1:11" s="53" customFormat="1" ht="15" customHeight="1">
      <c r="A14" s="22">
        <v>8</v>
      </c>
      <c r="B14" s="110" t="s">
        <v>114</v>
      </c>
      <c r="C14" s="16">
        <v>2</v>
      </c>
      <c r="D14" s="22" t="s">
        <v>11</v>
      </c>
      <c r="E14" s="21">
        <v>15</v>
      </c>
      <c r="F14" s="21"/>
      <c r="G14" s="21"/>
      <c r="H14" s="21">
        <v>15</v>
      </c>
      <c r="I14" s="21"/>
      <c r="J14" s="21">
        <f>ROUNDUP(F14/$C$13,0)</f>
        <v>0</v>
      </c>
      <c r="K14" s="16">
        <f>ROUNDUP((G14+H14+I14)/$C$13,0)</f>
        <v>2</v>
      </c>
    </row>
    <row r="15" spans="1:11" s="50" customFormat="1" ht="15" customHeight="1">
      <c r="A15" s="22">
        <v>9</v>
      </c>
      <c r="B15" s="110" t="s">
        <v>22</v>
      </c>
      <c r="C15" s="16">
        <v>7</v>
      </c>
      <c r="D15" s="22" t="s">
        <v>10</v>
      </c>
      <c r="E15" s="21">
        <f t="shared" ref="E15:E20" si="4">SUM(F15:I15)</f>
        <v>45</v>
      </c>
      <c r="F15" s="21">
        <v>18</v>
      </c>
      <c r="G15" s="21">
        <v>27</v>
      </c>
      <c r="H15" s="21"/>
      <c r="I15" s="21"/>
      <c r="J15" s="21">
        <f>ROUNDUP(F15/$C$13,0)</f>
        <v>2</v>
      </c>
      <c r="K15" s="16">
        <f>ROUNDUP((G15+H15+I15)/$C$13,0)</f>
        <v>3</v>
      </c>
    </row>
    <row r="16" spans="1:11" s="52" customFormat="1" ht="15" customHeight="1">
      <c r="A16" s="22">
        <v>10</v>
      </c>
      <c r="B16" s="110" t="s">
        <v>41</v>
      </c>
      <c r="C16" s="16">
        <v>4</v>
      </c>
      <c r="D16" s="20" t="s">
        <v>10</v>
      </c>
      <c r="E16" s="21">
        <f t="shared" si="4"/>
        <v>27</v>
      </c>
      <c r="F16" s="21">
        <v>18</v>
      </c>
      <c r="G16" s="21">
        <v>3</v>
      </c>
      <c r="H16" s="21">
        <v>6</v>
      </c>
      <c r="I16" s="21"/>
      <c r="J16" s="21">
        <f>ROUNDUP(F16/$C$13,0)</f>
        <v>2</v>
      </c>
      <c r="K16" s="16">
        <f>ROUNDUP((G16+H16+I16)/$C$13,0)</f>
        <v>1</v>
      </c>
    </row>
    <row r="17" spans="1:11" s="50" customFormat="1" ht="15" customHeight="1">
      <c r="A17" s="22">
        <v>11</v>
      </c>
      <c r="B17" s="110" t="s">
        <v>18</v>
      </c>
      <c r="C17" s="16">
        <v>4</v>
      </c>
      <c r="D17" s="22" t="s">
        <v>11</v>
      </c>
      <c r="E17" s="21">
        <f>SUM(F17:I17)</f>
        <v>27</v>
      </c>
      <c r="F17" s="21">
        <v>9</v>
      </c>
      <c r="G17" s="21">
        <v>6</v>
      </c>
      <c r="H17" s="21">
        <v>12</v>
      </c>
      <c r="I17" s="21"/>
      <c r="J17" s="21">
        <f>ROUNDUP(F17/$C$13,0)</f>
        <v>1</v>
      </c>
      <c r="K17" s="16">
        <f>ROUNDUP((G17+H17+I17)/$C$13,0)</f>
        <v>2</v>
      </c>
    </row>
    <row r="18" spans="1:11" s="50" customFormat="1" ht="15" customHeight="1">
      <c r="A18" s="20">
        <v>12</v>
      </c>
      <c r="B18" s="110" t="s">
        <v>25</v>
      </c>
      <c r="C18" s="16">
        <v>4</v>
      </c>
      <c r="D18" s="22" t="s">
        <v>11</v>
      </c>
      <c r="E18" s="21">
        <f t="shared" si="4"/>
        <v>27</v>
      </c>
      <c r="F18" s="21">
        <v>9</v>
      </c>
      <c r="G18" s="21">
        <v>6</v>
      </c>
      <c r="H18" s="21">
        <v>12</v>
      </c>
      <c r="I18" s="21"/>
      <c r="J18" s="21">
        <f>ROUNDUP(F18/$C$13,0)</f>
        <v>1</v>
      </c>
      <c r="K18" s="16">
        <f>ROUNDUP((G18+H18+I18)/$C$13,0)</f>
        <v>2</v>
      </c>
    </row>
    <row r="19" spans="1:11" s="50" customFormat="1" ht="15" customHeight="1">
      <c r="A19" s="103">
        <v>13</v>
      </c>
      <c r="B19" s="107" t="s">
        <v>131</v>
      </c>
      <c r="C19" s="101">
        <v>3</v>
      </c>
      <c r="D19" s="102" t="s">
        <v>11</v>
      </c>
      <c r="E19" s="98">
        <f>SUM(F19:I19)</f>
        <v>18</v>
      </c>
      <c r="F19" s="94">
        <v>9</v>
      </c>
      <c r="G19" s="98">
        <v>3</v>
      </c>
      <c r="H19" s="98">
        <v>6</v>
      </c>
      <c r="I19" s="98"/>
      <c r="J19" s="98">
        <f>ROUNDUP(F19/15,0)</f>
        <v>1</v>
      </c>
      <c r="K19" s="94">
        <f>ROUNDUP((G19+H19+I19)/17,0)</f>
        <v>1</v>
      </c>
    </row>
    <row r="20" spans="1:11" s="50" customFormat="1" ht="15" customHeight="1">
      <c r="A20" s="103">
        <v>14</v>
      </c>
      <c r="B20" s="107" t="s">
        <v>132</v>
      </c>
      <c r="C20" s="101">
        <v>3</v>
      </c>
      <c r="D20" s="102" t="s">
        <v>11</v>
      </c>
      <c r="E20" s="98">
        <f t="shared" si="4"/>
        <v>18</v>
      </c>
      <c r="F20" s="94">
        <v>9</v>
      </c>
      <c r="G20" s="98">
        <v>3</v>
      </c>
      <c r="H20" s="98">
        <v>6</v>
      </c>
      <c r="I20" s="98"/>
      <c r="J20" s="98">
        <f>ROUNDUP(F20/15,0)</f>
        <v>1</v>
      </c>
      <c r="K20" s="94">
        <f>ROUNDUP((G20+H20+I20)/17,0)</f>
        <v>1</v>
      </c>
    </row>
    <row r="21" spans="1:11" s="50" customFormat="1" ht="15" customHeight="1">
      <c r="A21" s="20"/>
      <c r="B21" s="112" t="s">
        <v>12</v>
      </c>
      <c r="C21" s="18">
        <f>SUM(C14:C20)</f>
        <v>27</v>
      </c>
      <c r="D21" s="19">
        <f>COUNTIF(D14:D20,"e")</f>
        <v>2</v>
      </c>
      <c r="E21" s="17">
        <f t="shared" ref="E21:K21" si="5">SUM(E14:E20)</f>
        <v>177</v>
      </c>
      <c r="F21" s="17">
        <f t="shared" si="5"/>
        <v>72</v>
      </c>
      <c r="G21" s="17">
        <f t="shared" si="5"/>
        <v>48</v>
      </c>
      <c r="H21" s="17">
        <f t="shared" si="5"/>
        <v>57</v>
      </c>
      <c r="I21" s="17">
        <f t="shared" si="5"/>
        <v>0</v>
      </c>
      <c r="J21" s="17">
        <f t="shared" si="5"/>
        <v>8</v>
      </c>
      <c r="K21" s="24">
        <f t="shared" si="5"/>
        <v>12</v>
      </c>
    </row>
    <row r="22" spans="1:11" s="50" customFormat="1" ht="15" customHeight="1">
      <c r="A22" s="20"/>
      <c r="B22" s="109" t="s">
        <v>117</v>
      </c>
      <c r="C22" s="67">
        <v>9</v>
      </c>
      <c r="D22" s="46"/>
      <c r="E22" s="46"/>
      <c r="F22" s="46"/>
      <c r="G22" s="46"/>
      <c r="H22" s="46"/>
      <c r="I22" s="46"/>
      <c r="J22" s="46"/>
      <c r="K22" s="41"/>
    </row>
    <row r="23" spans="1:11" s="50" customFormat="1" ht="15" customHeight="1">
      <c r="A23" s="22">
        <v>15</v>
      </c>
      <c r="B23" s="110" t="s">
        <v>115</v>
      </c>
      <c r="C23" s="69">
        <v>2</v>
      </c>
      <c r="D23" s="20" t="s">
        <v>11</v>
      </c>
      <c r="E23" s="21">
        <v>15</v>
      </c>
      <c r="F23" s="21"/>
      <c r="G23" s="21"/>
      <c r="H23" s="21">
        <v>15</v>
      </c>
      <c r="I23" s="21"/>
      <c r="J23" s="21">
        <f t="shared" ref="J23:J28" si="6">ROUNDUP(F23/$C$22,0)</f>
        <v>0</v>
      </c>
      <c r="K23" s="16">
        <f t="shared" ref="K23:K31" si="7">ROUNDUP((G23+H23+I23)/$C$22,0)</f>
        <v>2</v>
      </c>
    </row>
    <row r="24" spans="1:11" s="52" customFormat="1" ht="17.100000000000001" customHeight="1">
      <c r="A24" s="20">
        <v>16</v>
      </c>
      <c r="B24" s="110" t="s">
        <v>27</v>
      </c>
      <c r="C24" s="16">
        <v>2</v>
      </c>
      <c r="D24" s="22" t="s">
        <v>11</v>
      </c>
      <c r="E24" s="21">
        <f t="shared" ref="E24:E31" si="8">SUM(F24:I24)</f>
        <v>18</v>
      </c>
      <c r="F24" s="21">
        <v>18</v>
      </c>
      <c r="G24" s="21"/>
      <c r="H24" s="21"/>
      <c r="I24" s="16"/>
      <c r="J24" s="21">
        <f t="shared" si="6"/>
        <v>2</v>
      </c>
      <c r="K24" s="16">
        <f t="shared" si="7"/>
        <v>0</v>
      </c>
    </row>
    <row r="25" spans="1:11" s="50" customFormat="1" ht="15" customHeight="1">
      <c r="A25" s="22">
        <v>17</v>
      </c>
      <c r="B25" s="110" t="s">
        <v>107</v>
      </c>
      <c r="C25" s="69">
        <v>3</v>
      </c>
      <c r="D25" s="20" t="s">
        <v>11</v>
      </c>
      <c r="E25" s="21">
        <f t="shared" si="8"/>
        <v>18</v>
      </c>
      <c r="F25" s="16">
        <v>9</v>
      </c>
      <c r="G25" s="16">
        <v>3</v>
      </c>
      <c r="H25" s="16">
        <v>6</v>
      </c>
      <c r="I25" s="16"/>
      <c r="J25" s="21">
        <f t="shared" si="6"/>
        <v>1</v>
      </c>
      <c r="K25" s="16">
        <f t="shared" si="7"/>
        <v>1</v>
      </c>
    </row>
    <row r="26" spans="1:11" s="52" customFormat="1" ht="15" customHeight="1">
      <c r="A26" s="20">
        <v>18</v>
      </c>
      <c r="B26" s="110" t="s">
        <v>17</v>
      </c>
      <c r="C26" s="16">
        <v>4</v>
      </c>
      <c r="D26" s="22" t="s">
        <v>10</v>
      </c>
      <c r="E26" s="21">
        <f t="shared" si="8"/>
        <v>27</v>
      </c>
      <c r="F26" s="21">
        <v>18</v>
      </c>
      <c r="G26" s="21">
        <v>3</v>
      </c>
      <c r="H26" s="21">
        <v>6</v>
      </c>
      <c r="I26" s="21"/>
      <c r="J26" s="21">
        <f t="shared" si="6"/>
        <v>2</v>
      </c>
      <c r="K26" s="16">
        <f t="shared" si="7"/>
        <v>1</v>
      </c>
    </row>
    <row r="27" spans="1:11" s="50" customFormat="1" ht="15" customHeight="1">
      <c r="A27" s="103">
        <v>19</v>
      </c>
      <c r="B27" s="110" t="s">
        <v>42</v>
      </c>
      <c r="C27" s="16">
        <v>3</v>
      </c>
      <c r="D27" s="20" t="s">
        <v>11</v>
      </c>
      <c r="E27" s="21">
        <f t="shared" si="8"/>
        <v>18</v>
      </c>
      <c r="F27" s="16">
        <v>9</v>
      </c>
      <c r="G27" s="16">
        <v>3</v>
      </c>
      <c r="H27" s="16">
        <v>6</v>
      </c>
      <c r="I27" s="16"/>
      <c r="J27" s="21">
        <f t="shared" si="6"/>
        <v>1</v>
      </c>
      <c r="K27" s="16">
        <f t="shared" si="7"/>
        <v>1</v>
      </c>
    </row>
    <row r="28" spans="1:11" s="50" customFormat="1" ht="15" customHeight="1">
      <c r="A28" s="103">
        <v>20</v>
      </c>
      <c r="B28" s="107" t="s">
        <v>133</v>
      </c>
      <c r="C28" s="94">
        <v>3</v>
      </c>
      <c r="D28" s="94" t="s">
        <v>10</v>
      </c>
      <c r="E28" s="94">
        <f t="shared" si="8"/>
        <v>27</v>
      </c>
      <c r="F28" s="94">
        <v>9</v>
      </c>
      <c r="G28" s="94">
        <v>6</v>
      </c>
      <c r="H28" s="94">
        <v>12</v>
      </c>
      <c r="I28" s="94"/>
      <c r="J28" s="94">
        <f t="shared" si="6"/>
        <v>1</v>
      </c>
      <c r="K28" s="16">
        <f t="shared" si="7"/>
        <v>2</v>
      </c>
    </row>
    <row r="29" spans="1:11" s="50" customFormat="1" ht="15" customHeight="1">
      <c r="A29" s="103">
        <v>21</v>
      </c>
      <c r="B29" s="107" t="s">
        <v>134</v>
      </c>
      <c r="C29" s="101">
        <v>2</v>
      </c>
      <c r="D29" s="102" t="s">
        <v>11</v>
      </c>
      <c r="E29" s="98">
        <f t="shared" si="8"/>
        <v>18</v>
      </c>
      <c r="F29" s="94">
        <v>9</v>
      </c>
      <c r="G29" s="94">
        <v>3</v>
      </c>
      <c r="H29" s="94">
        <v>6</v>
      </c>
      <c r="I29" s="98"/>
      <c r="J29" s="98">
        <f>ROUNDUP(F29/15,0)</f>
        <v>1</v>
      </c>
      <c r="K29" s="16">
        <f t="shared" si="7"/>
        <v>1</v>
      </c>
    </row>
    <row r="30" spans="1:11" s="50" customFormat="1" ht="15" customHeight="1">
      <c r="A30" s="103">
        <v>22</v>
      </c>
      <c r="B30" s="107" t="s">
        <v>135</v>
      </c>
      <c r="C30" s="101">
        <v>2</v>
      </c>
      <c r="D30" s="102" t="s">
        <v>11</v>
      </c>
      <c r="E30" s="98">
        <f t="shared" si="8"/>
        <v>18</v>
      </c>
      <c r="F30" s="94">
        <v>9</v>
      </c>
      <c r="G30" s="94">
        <v>3</v>
      </c>
      <c r="H30" s="94">
        <v>6</v>
      </c>
      <c r="I30" s="98"/>
      <c r="J30" s="98">
        <f>ROUNDUP(F30/15,0)</f>
        <v>1</v>
      </c>
      <c r="K30" s="16">
        <f t="shared" si="7"/>
        <v>1</v>
      </c>
    </row>
    <row r="31" spans="1:11" s="50" customFormat="1" ht="15" customHeight="1">
      <c r="A31" s="103">
        <v>23</v>
      </c>
      <c r="B31" s="110" t="s">
        <v>136</v>
      </c>
      <c r="C31" s="104">
        <v>3</v>
      </c>
      <c r="D31" s="102" t="s">
        <v>11</v>
      </c>
      <c r="E31" s="98">
        <f t="shared" si="8"/>
        <v>18</v>
      </c>
      <c r="F31" s="94">
        <v>9</v>
      </c>
      <c r="G31" s="94">
        <v>3</v>
      </c>
      <c r="H31" s="94">
        <v>6</v>
      </c>
      <c r="I31" s="98"/>
      <c r="J31" s="98">
        <f>ROUNDUP(F31/$C$22,0)</f>
        <v>1</v>
      </c>
      <c r="K31" s="16">
        <f t="shared" si="7"/>
        <v>1</v>
      </c>
    </row>
    <row r="32" spans="1:11" s="50" customFormat="1" ht="15" customHeight="1">
      <c r="A32" s="20"/>
      <c r="B32" s="108" t="s">
        <v>12</v>
      </c>
      <c r="C32" s="24">
        <f>SUM(C23:C31)</f>
        <v>24</v>
      </c>
      <c r="D32" s="32">
        <f>COUNTIF(D23:D31,"e")</f>
        <v>2</v>
      </c>
      <c r="E32" s="33">
        <f t="shared" ref="E32:K32" si="9">SUM(E23:E31)</f>
        <v>177</v>
      </c>
      <c r="F32" s="33">
        <f t="shared" si="9"/>
        <v>90</v>
      </c>
      <c r="G32" s="33">
        <f t="shared" si="9"/>
        <v>24</v>
      </c>
      <c r="H32" s="33">
        <f t="shared" si="9"/>
        <v>63</v>
      </c>
      <c r="I32" s="33">
        <f t="shared" si="9"/>
        <v>0</v>
      </c>
      <c r="J32" s="33">
        <f t="shared" si="9"/>
        <v>10</v>
      </c>
      <c r="K32" s="33">
        <f t="shared" si="9"/>
        <v>10</v>
      </c>
    </row>
    <row r="33" spans="1:11" s="50" customFormat="1" ht="15" customHeight="1">
      <c r="A33" s="20"/>
      <c r="B33" s="109" t="s">
        <v>118</v>
      </c>
      <c r="C33" s="67">
        <v>9</v>
      </c>
      <c r="D33" s="46"/>
      <c r="E33" s="46"/>
      <c r="F33" s="46"/>
      <c r="G33" s="46"/>
      <c r="H33" s="46"/>
      <c r="I33" s="46"/>
      <c r="J33" s="46"/>
      <c r="K33" s="41"/>
    </row>
    <row r="34" spans="1:11" s="50" customFormat="1" ht="15" customHeight="1">
      <c r="A34" s="20">
        <v>24</v>
      </c>
      <c r="B34" s="110" t="s">
        <v>127</v>
      </c>
      <c r="C34" s="16">
        <v>2</v>
      </c>
      <c r="D34" s="20" t="s">
        <v>10</v>
      </c>
      <c r="E34" s="21">
        <v>15</v>
      </c>
      <c r="F34" s="21"/>
      <c r="G34" s="21"/>
      <c r="H34" s="21">
        <v>15</v>
      </c>
      <c r="I34" s="21"/>
      <c r="J34" s="21">
        <f>ROUNDUP(F34/$C$33,0)</f>
        <v>0</v>
      </c>
      <c r="K34" s="16">
        <f>ROUNDUP((G34+H34+I34)/$C$33,0)</f>
        <v>2</v>
      </c>
    </row>
    <row r="35" spans="1:11" s="50" customFormat="1" ht="15" customHeight="1">
      <c r="A35" s="120">
        <v>25</v>
      </c>
      <c r="B35" s="107" t="s">
        <v>137</v>
      </c>
      <c r="C35" s="101">
        <v>4</v>
      </c>
      <c r="D35" s="102" t="s">
        <v>11</v>
      </c>
      <c r="E35" s="98">
        <f>SUM(F35:I35)</f>
        <v>27</v>
      </c>
      <c r="F35" s="94">
        <v>9</v>
      </c>
      <c r="G35" s="94">
        <v>6</v>
      </c>
      <c r="H35" s="94">
        <v>12</v>
      </c>
      <c r="I35" s="98"/>
      <c r="J35" s="98">
        <f>ROUNDUP(F35/$C$33,0)</f>
        <v>1</v>
      </c>
      <c r="K35" s="94">
        <f>ROUNDUP((G35+H35+I35)/$C$33,0)</f>
        <v>2</v>
      </c>
    </row>
    <row r="36" spans="1:11" s="50" customFormat="1" ht="15" customHeight="1">
      <c r="A36" s="103">
        <v>26</v>
      </c>
      <c r="B36" s="107" t="s">
        <v>138</v>
      </c>
      <c r="C36" s="101">
        <v>3</v>
      </c>
      <c r="D36" s="102" t="s">
        <v>11</v>
      </c>
      <c r="E36" s="98">
        <v>18</v>
      </c>
      <c r="F36" s="94">
        <v>18</v>
      </c>
      <c r="G36" s="98"/>
      <c r="H36" s="98"/>
      <c r="I36" s="98"/>
      <c r="J36" s="98">
        <f>ROUNDUP(F36/$C$4,0)</f>
        <v>2</v>
      </c>
      <c r="K36" s="94">
        <f>ROUNDUP((G36+H36+I36)/$C$4,0)</f>
        <v>0</v>
      </c>
    </row>
    <row r="37" spans="1:11" s="50" customFormat="1" ht="15" customHeight="1">
      <c r="A37" s="20">
        <v>27</v>
      </c>
      <c r="B37" s="110" t="s">
        <v>40</v>
      </c>
      <c r="C37" s="16">
        <v>4</v>
      </c>
      <c r="D37" s="22" t="s">
        <v>10</v>
      </c>
      <c r="E37" s="21">
        <f>SUM(F37:I37)</f>
        <v>27</v>
      </c>
      <c r="F37" s="20">
        <v>9</v>
      </c>
      <c r="G37" s="20">
        <v>6</v>
      </c>
      <c r="H37" s="20">
        <v>12</v>
      </c>
      <c r="I37" s="21"/>
      <c r="J37" s="21">
        <f>ROUNDUP(F37/$C$33,0)</f>
        <v>1</v>
      </c>
      <c r="K37" s="16">
        <f>ROUNDUP((G37+H37+I37)/$C$33,0)</f>
        <v>2</v>
      </c>
    </row>
    <row r="38" spans="1:11" s="50" customFormat="1" ht="15" customHeight="1">
      <c r="A38" s="20">
        <v>28</v>
      </c>
      <c r="B38" s="110" t="s">
        <v>45</v>
      </c>
      <c r="C38" s="16">
        <v>3</v>
      </c>
      <c r="D38" s="22" t="s">
        <v>10</v>
      </c>
      <c r="E38" s="21">
        <f>SUM(F38:I38)</f>
        <v>27</v>
      </c>
      <c r="F38" s="20">
        <v>18</v>
      </c>
      <c r="G38" s="20">
        <v>3</v>
      </c>
      <c r="H38" s="20">
        <v>6</v>
      </c>
      <c r="I38" s="21"/>
      <c r="J38" s="21">
        <f>ROUNDUP(F38/$C$33,0)</f>
        <v>2</v>
      </c>
      <c r="K38" s="16">
        <f>ROUNDUP((G38+H38+I38)/$C$33,0)</f>
        <v>1</v>
      </c>
    </row>
    <row r="39" spans="1:11" s="50" customFormat="1" ht="15" customHeight="1">
      <c r="A39" s="20">
        <v>29</v>
      </c>
      <c r="B39" s="110" t="s">
        <v>106</v>
      </c>
      <c r="C39" s="69">
        <v>4</v>
      </c>
      <c r="D39" s="20" t="s">
        <v>11</v>
      </c>
      <c r="E39" s="21">
        <f>SUM(F39:I39)</f>
        <v>27</v>
      </c>
      <c r="F39" s="20">
        <v>9</v>
      </c>
      <c r="G39" s="20">
        <v>6</v>
      </c>
      <c r="H39" s="20">
        <v>12</v>
      </c>
      <c r="I39" s="16"/>
      <c r="J39" s="21">
        <f>ROUNDUP(F39/$C$33,0)</f>
        <v>1</v>
      </c>
      <c r="K39" s="16">
        <f>ROUNDUP((G39+H39+I39)/$C$33,0)</f>
        <v>2</v>
      </c>
    </row>
    <row r="40" spans="1:11" s="51" customFormat="1" ht="15" customHeight="1">
      <c r="A40" s="22">
        <v>30</v>
      </c>
      <c r="B40" s="71" t="s">
        <v>19</v>
      </c>
      <c r="C40" s="16">
        <v>4</v>
      </c>
      <c r="D40" s="20" t="s">
        <v>11</v>
      </c>
      <c r="E40" s="21">
        <f>SUM(F40:I40)</f>
        <v>27</v>
      </c>
      <c r="F40" s="20">
        <v>9</v>
      </c>
      <c r="G40" s="20">
        <v>6</v>
      </c>
      <c r="H40" s="20">
        <v>12</v>
      </c>
      <c r="I40" s="16"/>
      <c r="J40" s="21">
        <f>ROUNDUP(F40/$C$33,0)</f>
        <v>1</v>
      </c>
      <c r="K40" s="16">
        <f>ROUNDUP((G40+H40+I40)/$C$33,0)</f>
        <v>2</v>
      </c>
    </row>
    <row r="41" spans="1:11" s="10" customFormat="1" ht="15" customHeight="1">
      <c r="A41" s="20"/>
      <c r="B41" s="112" t="s">
        <v>12</v>
      </c>
      <c r="C41" s="18">
        <f>SUM(C34:C40)</f>
        <v>24</v>
      </c>
      <c r="D41" s="18">
        <f>COUNTIF(D34:D40,"e")</f>
        <v>3</v>
      </c>
      <c r="E41" s="18">
        <f t="shared" ref="E41:K41" si="10">SUM(E34:E40)</f>
        <v>168</v>
      </c>
      <c r="F41" s="18">
        <f t="shared" si="10"/>
        <v>72</v>
      </c>
      <c r="G41" s="18">
        <f t="shared" si="10"/>
        <v>27</v>
      </c>
      <c r="H41" s="18">
        <f t="shared" si="10"/>
        <v>69</v>
      </c>
      <c r="I41" s="18">
        <f t="shared" si="10"/>
        <v>0</v>
      </c>
      <c r="J41" s="18">
        <f t="shared" si="10"/>
        <v>8</v>
      </c>
      <c r="K41" s="18">
        <f t="shared" si="10"/>
        <v>11</v>
      </c>
    </row>
    <row r="42" spans="1:11" s="50" customFormat="1" ht="15" customHeight="1">
      <c r="A42" s="20"/>
      <c r="B42" s="111" t="s">
        <v>122</v>
      </c>
      <c r="C42" s="67">
        <v>9</v>
      </c>
      <c r="D42" s="44"/>
      <c r="E42" s="44"/>
      <c r="F42" s="44"/>
      <c r="G42" s="44"/>
      <c r="H42" s="44"/>
      <c r="I42" s="44"/>
      <c r="J42" s="44"/>
      <c r="K42" s="45"/>
    </row>
    <row r="43" spans="1:11" s="50" customFormat="1" ht="15" customHeight="1">
      <c r="A43" s="20">
        <v>31</v>
      </c>
      <c r="B43" s="114" t="s">
        <v>43</v>
      </c>
      <c r="C43" s="92">
        <v>5</v>
      </c>
      <c r="D43" s="77" t="s">
        <v>10</v>
      </c>
      <c r="E43" s="75">
        <f t="shared" ref="E43:E49" si="11">SUM(F43:I43)</f>
        <v>27</v>
      </c>
      <c r="F43" s="76">
        <v>9</v>
      </c>
      <c r="G43" s="76">
        <v>6</v>
      </c>
      <c r="H43" s="76">
        <v>12</v>
      </c>
      <c r="I43" s="93"/>
      <c r="J43" s="75">
        <f>ROUNDUP(F43/$C$42,0)</f>
        <v>1</v>
      </c>
      <c r="K43" s="76">
        <f>ROUNDUP((G43+H43+I43)/$C$42,0)</f>
        <v>2</v>
      </c>
    </row>
    <row r="44" spans="1:11" s="50" customFormat="1" ht="15" customHeight="1">
      <c r="A44" s="20">
        <v>32</v>
      </c>
      <c r="B44" s="114" t="s">
        <v>101</v>
      </c>
      <c r="C44" s="76">
        <v>4</v>
      </c>
      <c r="D44" s="77" t="s">
        <v>10</v>
      </c>
      <c r="E44" s="75">
        <f t="shared" si="11"/>
        <v>27</v>
      </c>
      <c r="F44" s="76">
        <v>9</v>
      </c>
      <c r="G44" s="76">
        <v>6</v>
      </c>
      <c r="H44" s="76">
        <v>12</v>
      </c>
      <c r="I44" s="75"/>
      <c r="J44" s="75">
        <f t="shared" ref="J44:J49" si="12">ROUNDUP(F44/$C$42,0)</f>
        <v>1</v>
      </c>
      <c r="K44" s="76">
        <f t="shared" ref="K44:K49" si="13">ROUNDUP((G44+H44+I44)/$C$42,0)</f>
        <v>2</v>
      </c>
    </row>
    <row r="45" spans="1:11" s="54" customFormat="1" ht="15" customHeight="1">
      <c r="A45" s="20">
        <v>33</v>
      </c>
      <c r="B45" s="114" t="s">
        <v>44</v>
      </c>
      <c r="C45" s="76">
        <v>4</v>
      </c>
      <c r="D45" s="77" t="s">
        <v>11</v>
      </c>
      <c r="E45" s="75">
        <f t="shared" si="11"/>
        <v>27</v>
      </c>
      <c r="F45" s="74">
        <v>9</v>
      </c>
      <c r="G45" s="74">
        <v>6</v>
      </c>
      <c r="H45" s="74">
        <v>12</v>
      </c>
      <c r="I45" s="93"/>
      <c r="J45" s="75">
        <f t="shared" si="12"/>
        <v>1</v>
      </c>
      <c r="K45" s="76">
        <f t="shared" si="13"/>
        <v>2</v>
      </c>
    </row>
    <row r="46" spans="1:11" s="10" customFormat="1" ht="15" customHeight="1">
      <c r="A46" s="20">
        <v>34</v>
      </c>
      <c r="B46" s="114" t="s">
        <v>47</v>
      </c>
      <c r="C46" s="76">
        <v>3</v>
      </c>
      <c r="D46" s="77" t="s">
        <v>11</v>
      </c>
      <c r="E46" s="75">
        <f t="shared" si="11"/>
        <v>18</v>
      </c>
      <c r="F46" s="76">
        <v>9</v>
      </c>
      <c r="G46" s="76">
        <v>3</v>
      </c>
      <c r="H46" s="76">
        <v>6</v>
      </c>
      <c r="I46" s="75"/>
      <c r="J46" s="75">
        <f t="shared" si="12"/>
        <v>1</v>
      </c>
      <c r="K46" s="76">
        <f t="shared" si="13"/>
        <v>1</v>
      </c>
    </row>
    <row r="47" spans="1:11" s="10" customFormat="1" ht="15" customHeight="1">
      <c r="A47" s="20">
        <v>35</v>
      </c>
      <c r="B47" s="115" t="s">
        <v>53</v>
      </c>
      <c r="C47" s="76">
        <v>4</v>
      </c>
      <c r="D47" s="74" t="s">
        <v>11</v>
      </c>
      <c r="E47" s="75">
        <f t="shared" si="11"/>
        <v>27</v>
      </c>
      <c r="F47" s="74">
        <v>9</v>
      </c>
      <c r="G47" s="74">
        <v>6</v>
      </c>
      <c r="H47" s="74">
        <v>12</v>
      </c>
      <c r="I47" s="75"/>
      <c r="J47" s="75">
        <f t="shared" si="12"/>
        <v>1</v>
      </c>
      <c r="K47" s="76">
        <f t="shared" si="13"/>
        <v>2</v>
      </c>
    </row>
    <row r="48" spans="1:11" s="10" customFormat="1" ht="15" customHeight="1">
      <c r="A48" s="103">
        <v>36</v>
      </c>
      <c r="B48" s="114" t="s">
        <v>139</v>
      </c>
      <c r="C48" s="105">
        <v>4</v>
      </c>
      <c r="D48" s="95" t="s">
        <v>11</v>
      </c>
      <c r="E48" s="99">
        <f>SUM(F48:I48)</f>
        <v>27</v>
      </c>
      <c r="F48" s="95">
        <v>9</v>
      </c>
      <c r="G48" s="95">
        <v>6</v>
      </c>
      <c r="H48" s="95">
        <v>12</v>
      </c>
      <c r="I48" s="99"/>
      <c r="J48" s="99">
        <f>ROUNDUP(F48/$C$42,0)</f>
        <v>1</v>
      </c>
      <c r="K48" s="76">
        <f t="shared" si="13"/>
        <v>2</v>
      </c>
    </row>
    <row r="49" spans="1:11" s="10" customFormat="1" ht="15" customHeight="1">
      <c r="A49" s="20">
        <v>37</v>
      </c>
      <c r="B49" s="114" t="s">
        <v>100</v>
      </c>
      <c r="C49" s="68">
        <v>4</v>
      </c>
      <c r="D49" s="20" t="s">
        <v>11</v>
      </c>
      <c r="E49" s="21">
        <f t="shared" si="11"/>
        <v>27</v>
      </c>
      <c r="F49" s="43">
        <v>9</v>
      </c>
      <c r="G49" s="43">
        <v>6</v>
      </c>
      <c r="H49" s="43">
        <v>12</v>
      </c>
      <c r="I49" s="21"/>
      <c r="J49" s="21">
        <f t="shared" si="12"/>
        <v>1</v>
      </c>
      <c r="K49" s="76">
        <f t="shared" si="13"/>
        <v>2</v>
      </c>
    </row>
    <row r="50" spans="1:11" s="10" customFormat="1" ht="15" customHeight="1">
      <c r="A50" s="90"/>
      <c r="B50" s="112" t="s">
        <v>12</v>
      </c>
      <c r="C50" s="18">
        <f>SUM(C43:C49)</f>
        <v>28</v>
      </c>
      <c r="D50" s="19">
        <f>COUNTIF(D43:D49,"e")</f>
        <v>2</v>
      </c>
      <c r="E50" s="17">
        <f t="shared" ref="E50:K50" si="14">SUM(E43:E49)</f>
        <v>180</v>
      </c>
      <c r="F50" s="17">
        <f t="shared" si="14"/>
        <v>63</v>
      </c>
      <c r="G50" s="17">
        <f t="shared" si="14"/>
        <v>39</v>
      </c>
      <c r="H50" s="17">
        <f t="shared" si="14"/>
        <v>78</v>
      </c>
      <c r="I50" s="17">
        <f t="shared" si="14"/>
        <v>0</v>
      </c>
      <c r="J50" s="17">
        <f t="shared" si="14"/>
        <v>7</v>
      </c>
      <c r="K50" s="17">
        <f t="shared" si="14"/>
        <v>13</v>
      </c>
    </row>
    <row r="51" spans="1:11" s="10" customFormat="1" ht="15" customHeight="1">
      <c r="A51" s="20"/>
      <c r="B51" s="109" t="s">
        <v>119</v>
      </c>
      <c r="C51" s="67">
        <v>9</v>
      </c>
      <c r="D51" s="46"/>
      <c r="E51" s="46"/>
      <c r="F51" s="46"/>
      <c r="G51" s="46"/>
      <c r="H51" s="46"/>
      <c r="I51" s="46"/>
      <c r="J51" s="46"/>
      <c r="K51" s="41"/>
    </row>
    <row r="52" spans="1:11" s="10" customFormat="1" ht="15" customHeight="1">
      <c r="A52" s="20">
        <v>38</v>
      </c>
      <c r="B52" s="116" t="s">
        <v>50</v>
      </c>
      <c r="C52" s="68">
        <v>4</v>
      </c>
      <c r="D52" s="20" t="s">
        <v>10</v>
      </c>
      <c r="E52" s="21">
        <f t="shared" ref="E52:E59" si="15">SUM(F52:I52)</f>
        <v>27</v>
      </c>
      <c r="F52" s="43">
        <v>9</v>
      </c>
      <c r="G52" s="43">
        <v>6</v>
      </c>
      <c r="H52" s="43">
        <v>12</v>
      </c>
      <c r="I52" s="21"/>
      <c r="J52" s="21">
        <f>ROUNDUP(F52/$C$51,0)</f>
        <v>1</v>
      </c>
      <c r="K52" s="16">
        <f t="shared" ref="K52:K57" si="16">ROUNDUP((G52+H52+I52)/$C$51,0)</f>
        <v>2</v>
      </c>
    </row>
    <row r="53" spans="1:11" s="10" customFormat="1" ht="15" customHeight="1">
      <c r="A53" s="20">
        <v>39</v>
      </c>
      <c r="B53" s="116" t="s">
        <v>51</v>
      </c>
      <c r="C53" s="68">
        <v>3</v>
      </c>
      <c r="D53" s="20" t="s">
        <v>11</v>
      </c>
      <c r="E53" s="21">
        <f t="shared" si="15"/>
        <v>27</v>
      </c>
      <c r="F53" s="43">
        <v>9</v>
      </c>
      <c r="G53" s="43">
        <v>6</v>
      </c>
      <c r="H53" s="43">
        <v>12</v>
      </c>
      <c r="I53" s="21"/>
      <c r="J53" s="21">
        <f t="shared" ref="J53:J59" si="17">ROUNDUP(F53/$C$51,0)</f>
        <v>1</v>
      </c>
      <c r="K53" s="16">
        <f t="shared" si="16"/>
        <v>2</v>
      </c>
    </row>
    <row r="54" spans="1:11" s="10" customFormat="1" ht="15" customHeight="1">
      <c r="A54" s="20">
        <v>40</v>
      </c>
      <c r="B54" s="116" t="s">
        <v>52</v>
      </c>
      <c r="C54" s="68">
        <v>4</v>
      </c>
      <c r="D54" s="20" t="s">
        <v>10</v>
      </c>
      <c r="E54" s="21">
        <f t="shared" si="15"/>
        <v>27</v>
      </c>
      <c r="F54" s="43">
        <v>9</v>
      </c>
      <c r="G54" s="43">
        <v>6</v>
      </c>
      <c r="H54" s="43">
        <v>12</v>
      </c>
      <c r="I54" s="21"/>
      <c r="J54" s="21">
        <f t="shared" si="17"/>
        <v>1</v>
      </c>
      <c r="K54" s="16">
        <f t="shared" si="16"/>
        <v>2</v>
      </c>
    </row>
    <row r="55" spans="1:11" s="54" customFormat="1" ht="15" customHeight="1">
      <c r="A55" s="20">
        <v>41</v>
      </c>
      <c r="B55" s="117" t="s">
        <v>102</v>
      </c>
      <c r="C55" s="68">
        <v>3</v>
      </c>
      <c r="D55" s="20" t="s">
        <v>11</v>
      </c>
      <c r="E55" s="21">
        <f t="shared" si="15"/>
        <v>27</v>
      </c>
      <c r="F55" s="43">
        <v>9</v>
      </c>
      <c r="G55" s="43">
        <v>6</v>
      </c>
      <c r="H55" s="43">
        <v>12</v>
      </c>
      <c r="I55" s="21"/>
      <c r="J55" s="21">
        <f t="shared" si="17"/>
        <v>1</v>
      </c>
      <c r="K55" s="16">
        <f t="shared" si="16"/>
        <v>2</v>
      </c>
    </row>
    <row r="56" spans="1:11" s="55" customFormat="1" ht="15" customHeight="1">
      <c r="A56" s="20">
        <v>42</v>
      </c>
      <c r="B56" s="114" t="s">
        <v>49</v>
      </c>
      <c r="C56" s="76">
        <v>3</v>
      </c>
      <c r="D56" s="74" t="s">
        <v>11</v>
      </c>
      <c r="E56" s="75">
        <f t="shared" si="15"/>
        <v>36</v>
      </c>
      <c r="F56" s="75">
        <v>9</v>
      </c>
      <c r="G56" s="75">
        <v>9</v>
      </c>
      <c r="H56" s="75">
        <v>18</v>
      </c>
      <c r="I56" s="75"/>
      <c r="J56" s="21">
        <f t="shared" si="17"/>
        <v>1</v>
      </c>
      <c r="K56" s="16">
        <f t="shared" si="16"/>
        <v>3</v>
      </c>
    </row>
    <row r="57" spans="1:11" s="55" customFormat="1" ht="15" customHeight="1">
      <c r="A57" s="103">
        <v>43</v>
      </c>
      <c r="B57" s="115" t="s">
        <v>140</v>
      </c>
      <c r="C57" s="100">
        <v>4</v>
      </c>
      <c r="D57" s="97" t="s">
        <v>10</v>
      </c>
      <c r="E57" s="99">
        <f>SUM(F57:I57)</f>
        <v>27</v>
      </c>
      <c r="F57" s="100">
        <v>9</v>
      </c>
      <c r="G57" s="100">
        <v>6</v>
      </c>
      <c r="H57" s="100">
        <v>12</v>
      </c>
      <c r="I57" s="99"/>
      <c r="J57" s="98">
        <f>ROUNDUP(F57/$C$51,0)</f>
        <v>1</v>
      </c>
      <c r="K57" s="16">
        <f t="shared" si="16"/>
        <v>2</v>
      </c>
    </row>
    <row r="58" spans="1:11" s="50" customFormat="1" ht="15" customHeight="1">
      <c r="A58" s="103">
        <v>44</v>
      </c>
      <c r="B58" s="115" t="s">
        <v>141</v>
      </c>
      <c r="C58" s="96">
        <v>2</v>
      </c>
      <c r="D58" s="97" t="s">
        <v>11</v>
      </c>
      <c r="E58" s="98">
        <f>SUM(F58:I58)</f>
        <v>18</v>
      </c>
      <c r="F58" s="94">
        <v>9</v>
      </c>
      <c r="G58" s="94">
        <v>9</v>
      </c>
      <c r="H58" s="94"/>
      <c r="I58" s="98"/>
      <c r="J58" s="98">
        <f>ROUNDUP(F58/$C$33,0)</f>
        <v>1</v>
      </c>
      <c r="K58" s="94">
        <f>ROUNDUP((G58+H58+I58)/$C$33,0)</f>
        <v>1</v>
      </c>
    </row>
    <row r="59" spans="1:11" s="50" customFormat="1" ht="15" customHeight="1">
      <c r="A59" s="20">
        <v>45</v>
      </c>
      <c r="B59" s="114" t="s">
        <v>20</v>
      </c>
      <c r="C59" s="76">
        <v>6</v>
      </c>
      <c r="D59" s="77" t="s">
        <v>10</v>
      </c>
      <c r="E59" s="21">
        <f t="shared" si="15"/>
        <v>0</v>
      </c>
      <c r="F59" s="21"/>
      <c r="G59" s="21"/>
      <c r="H59" s="21"/>
      <c r="I59" s="21"/>
      <c r="J59" s="21">
        <f t="shared" si="17"/>
        <v>0</v>
      </c>
      <c r="K59" s="16">
        <f>ROUNDUP((G59+H59+I59)/$C$51,0)</f>
        <v>0</v>
      </c>
    </row>
    <row r="60" spans="1:11" s="50" customFormat="1" ht="15" customHeight="1">
      <c r="A60" s="123"/>
      <c r="B60" s="112" t="s">
        <v>12</v>
      </c>
      <c r="C60" s="18">
        <f>SUM(C52:C59)</f>
        <v>29</v>
      </c>
      <c r="D60" s="19">
        <f>COUNTIF(D52:D59,"e")</f>
        <v>4</v>
      </c>
      <c r="E60" s="17">
        <f t="shared" ref="E60:K60" si="18">SUM(E52:E59)</f>
        <v>189</v>
      </c>
      <c r="F60" s="17">
        <f t="shared" si="18"/>
        <v>63</v>
      </c>
      <c r="G60" s="17">
        <f t="shared" si="18"/>
        <v>48</v>
      </c>
      <c r="H60" s="17">
        <f t="shared" si="18"/>
        <v>78</v>
      </c>
      <c r="I60" s="17">
        <f t="shared" si="18"/>
        <v>0</v>
      </c>
      <c r="J60" s="17">
        <f t="shared" si="18"/>
        <v>7</v>
      </c>
      <c r="K60" s="17">
        <f t="shared" si="18"/>
        <v>14</v>
      </c>
    </row>
    <row r="61" spans="1:11" s="50" customFormat="1" ht="15" customHeight="1">
      <c r="A61" s="124"/>
      <c r="B61" s="109" t="s">
        <v>120</v>
      </c>
      <c r="C61" s="67">
        <v>9</v>
      </c>
      <c r="D61" s="46"/>
      <c r="E61" s="46"/>
      <c r="F61" s="46"/>
      <c r="G61" s="46"/>
      <c r="H61" s="46"/>
      <c r="I61" s="46"/>
      <c r="J61" s="46"/>
      <c r="K61" s="41"/>
    </row>
    <row r="62" spans="1:11" s="50" customFormat="1" ht="15" customHeight="1">
      <c r="A62" s="103">
        <v>46</v>
      </c>
      <c r="B62" s="110" t="s">
        <v>28</v>
      </c>
      <c r="C62" s="69">
        <v>1</v>
      </c>
      <c r="D62" s="20" t="s">
        <v>11</v>
      </c>
      <c r="E62" s="21">
        <f t="shared" ref="E62:E70" si="19">SUM(F62:I62)</f>
        <v>9</v>
      </c>
      <c r="F62" s="21">
        <v>9</v>
      </c>
      <c r="G62" s="21"/>
      <c r="H62" s="21"/>
      <c r="I62" s="16"/>
      <c r="J62" s="21">
        <f>ROUNDUP(F62/$C$61,0)</f>
        <v>1</v>
      </c>
      <c r="K62" s="16">
        <f>ROUNDUP((G62+H62+I62)/$C$61,0)</f>
        <v>0</v>
      </c>
    </row>
    <row r="63" spans="1:11" s="50" customFormat="1" ht="15" customHeight="1">
      <c r="A63" s="103">
        <v>47</v>
      </c>
      <c r="B63" s="107" t="s">
        <v>142</v>
      </c>
      <c r="C63" s="101">
        <v>3</v>
      </c>
      <c r="D63" s="102" t="s">
        <v>10</v>
      </c>
      <c r="E63" s="98">
        <f t="shared" si="19"/>
        <v>27</v>
      </c>
      <c r="F63" s="94">
        <v>9</v>
      </c>
      <c r="G63" s="94">
        <v>6</v>
      </c>
      <c r="H63" s="94">
        <v>12</v>
      </c>
      <c r="I63" s="98"/>
      <c r="J63" s="98">
        <f>ROUNDUP(F63/$C$61,0)</f>
        <v>1</v>
      </c>
      <c r="K63" s="94">
        <f>ROUNDUP((G63+H63+I63)/$C$61,0)</f>
        <v>2</v>
      </c>
    </row>
    <row r="64" spans="1:11" s="50" customFormat="1" ht="15" customHeight="1">
      <c r="A64" s="120">
        <v>48</v>
      </c>
      <c r="B64" s="107" t="s">
        <v>143</v>
      </c>
      <c r="C64" s="101">
        <v>3</v>
      </c>
      <c r="D64" s="102" t="s">
        <v>10</v>
      </c>
      <c r="E64" s="98">
        <f t="shared" si="19"/>
        <v>27</v>
      </c>
      <c r="F64" s="94">
        <v>9</v>
      </c>
      <c r="G64" s="94">
        <v>6</v>
      </c>
      <c r="H64" s="94">
        <v>12</v>
      </c>
      <c r="I64" s="98"/>
      <c r="J64" s="98">
        <f>ROUNDUP(F64/$C$61,0)</f>
        <v>1</v>
      </c>
      <c r="K64" s="94">
        <f>ROUNDUP((G64+H64+I64)/$C$61,0)</f>
        <v>2</v>
      </c>
    </row>
    <row r="65" spans="1:11" s="50" customFormat="1" ht="15" customHeight="1">
      <c r="A65" s="103">
        <v>49</v>
      </c>
      <c r="B65" s="107" t="s">
        <v>144</v>
      </c>
      <c r="C65" s="101">
        <v>3</v>
      </c>
      <c r="D65" s="102" t="s">
        <v>11</v>
      </c>
      <c r="E65" s="98">
        <f t="shared" si="19"/>
        <v>18</v>
      </c>
      <c r="F65" s="94">
        <v>9</v>
      </c>
      <c r="G65" s="94">
        <v>3</v>
      </c>
      <c r="H65" s="94">
        <v>6</v>
      </c>
      <c r="I65" s="98"/>
      <c r="J65" s="98">
        <f>ROUNDUP(F65/$C$61,0)</f>
        <v>1</v>
      </c>
      <c r="K65" s="94">
        <f>ROUNDUP((G65+H65+I65)/$C$61,0)</f>
        <v>1</v>
      </c>
    </row>
    <row r="66" spans="1:11" s="50" customFormat="1" ht="15" customHeight="1">
      <c r="A66" s="103">
        <v>50</v>
      </c>
      <c r="B66" s="107" t="s">
        <v>145</v>
      </c>
      <c r="C66" s="101">
        <v>3</v>
      </c>
      <c r="D66" s="102" t="s">
        <v>11</v>
      </c>
      <c r="E66" s="98">
        <f t="shared" si="19"/>
        <v>18</v>
      </c>
      <c r="F66" s="94">
        <v>9</v>
      </c>
      <c r="G66" s="98">
        <v>3</v>
      </c>
      <c r="H66" s="98">
        <v>6</v>
      </c>
      <c r="I66" s="98"/>
      <c r="J66" s="98">
        <f>ROUNDUP(F66/$C$72,0)</f>
        <v>1</v>
      </c>
      <c r="K66" s="94">
        <f>ROUNDUP((G66+H66+I66)/$C$72,0)</f>
        <v>1</v>
      </c>
    </row>
    <row r="67" spans="1:11" s="54" customFormat="1" ht="15" customHeight="1">
      <c r="A67" s="102">
        <v>51</v>
      </c>
      <c r="B67" s="107" t="s">
        <v>146</v>
      </c>
      <c r="C67" s="101">
        <v>2</v>
      </c>
      <c r="D67" s="102" t="s">
        <v>11</v>
      </c>
      <c r="E67" s="98">
        <f t="shared" si="19"/>
        <v>18</v>
      </c>
      <c r="F67" s="94">
        <v>9</v>
      </c>
      <c r="G67" s="98">
        <v>3</v>
      </c>
      <c r="H67" s="98">
        <v>6</v>
      </c>
      <c r="I67" s="98"/>
      <c r="J67" s="98">
        <f>ROUNDUP(F67/$C$61,0)</f>
        <v>1</v>
      </c>
      <c r="K67" s="94">
        <f>ROUNDUP((G67+H67+I67)/$C$61,0)</f>
        <v>1</v>
      </c>
    </row>
    <row r="68" spans="1:11" s="55" customFormat="1" ht="15" customHeight="1">
      <c r="A68" s="22">
        <v>52</v>
      </c>
      <c r="B68" s="110" t="s">
        <v>92</v>
      </c>
      <c r="C68" s="16">
        <v>4</v>
      </c>
      <c r="D68" s="20" t="s">
        <v>11</v>
      </c>
      <c r="E68" s="21">
        <f t="shared" si="19"/>
        <v>27</v>
      </c>
      <c r="F68" s="20">
        <v>9</v>
      </c>
      <c r="G68" s="20">
        <v>6</v>
      </c>
      <c r="H68" s="20">
        <v>12</v>
      </c>
      <c r="I68" s="21"/>
      <c r="J68" s="21">
        <f>ROUNDUP(F68/$C$61,0)</f>
        <v>1</v>
      </c>
      <c r="K68" s="16">
        <f>ROUNDUP((G68+H68+I68)/$C$61,0)</f>
        <v>2</v>
      </c>
    </row>
    <row r="69" spans="1:11" s="55" customFormat="1" ht="15" customHeight="1">
      <c r="A69" s="20">
        <v>53</v>
      </c>
      <c r="B69" s="110" t="s">
        <v>103</v>
      </c>
      <c r="C69" s="16">
        <v>4</v>
      </c>
      <c r="D69" s="22" t="s">
        <v>10</v>
      </c>
      <c r="E69" s="21">
        <f t="shared" si="19"/>
        <v>27</v>
      </c>
      <c r="F69" s="16">
        <v>9</v>
      </c>
      <c r="G69" s="16">
        <v>6</v>
      </c>
      <c r="H69" s="16">
        <v>12</v>
      </c>
      <c r="I69" s="21"/>
      <c r="J69" s="21">
        <f>ROUNDUP(F69/$C$61,0)</f>
        <v>1</v>
      </c>
      <c r="K69" s="16">
        <f>ROUNDUP((G69+H69+I69)/$C$61,0)</f>
        <v>2</v>
      </c>
    </row>
    <row r="70" spans="1:11" s="50" customFormat="1" ht="15" customHeight="1">
      <c r="A70" s="20">
        <v>54</v>
      </c>
      <c r="B70" s="110" t="s">
        <v>24</v>
      </c>
      <c r="C70" s="16">
        <v>1</v>
      </c>
      <c r="D70" s="22" t="s">
        <v>11</v>
      </c>
      <c r="E70" s="21">
        <f t="shared" si="19"/>
        <v>9</v>
      </c>
      <c r="F70" s="21"/>
      <c r="G70" s="21"/>
      <c r="H70" s="21">
        <v>9</v>
      </c>
      <c r="I70" s="21"/>
      <c r="J70" s="21">
        <f>ROUNDUP(F70/$C$61,0)</f>
        <v>0</v>
      </c>
      <c r="K70" s="16">
        <f>ROUNDUP((G70+H70+I70)/$C$61,0)</f>
        <v>1</v>
      </c>
    </row>
    <row r="71" spans="1:11" s="55" customFormat="1" ht="15" customHeight="1">
      <c r="A71" s="20"/>
      <c r="B71" s="118" t="s">
        <v>12</v>
      </c>
      <c r="C71" s="79">
        <f>SUM(C62:C70)</f>
        <v>24</v>
      </c>
      <c r="D71" s="80">
        <f>COUNTIF(D62:D70,"e")</f>
        <v>3</v>
      </c>
      <c r="E71" s="81">
        <f t="shared" ref="E71:K71" si="20">SUM(E62:E70)</f>
        <v>180</v>
      </c>
      <c r="F71" s="81">
        <f t="shared" si="20"/>
        <v>72</v>
      </c>
      <c r="G71" s="81">
        <f t="shared" si="20"/>
        <v>33</v>
      </c>
      <c r="H71" s="81">
        <f t="shared" si="20"/>
        <v>75</v>
      </c>
      <c r="I71" s="81">
        <f t="shared" si="20"/>
        <v>0</v>
      </c>
      <c r="J71" s="81">
        <f t="shared" si="20"/>
        <v>8</v>
      </c>
      <c r="K71" s="81">
        <f t="shared" si="20"/>
        <v>12</v>
      </c>
    </row>
    <row r="72" spans="1:11" s="55" customFormat="1" ht="15" customHeight="1">
      <c r="A72" s="20"/>
      <c r="B72" s="119" t="s">
        <v>123</v>
      </c>
      <c r="C72" s="72">
        <v>9</v>
      </c>
      <c r="D72" s="47"/>
      <c r="E72" s="47"/>
      <c r="F72" s="47"/>
      <c r="G72" s="47"/>
      <c r="H72" s="47"/>
      <c r="I72" s="47"/>
      <c r="J72" s="47"/>
      <c r="K72" s="48"/>
    </row>
    <row r="73" spans="1:11" s="55" customFormat="1" ht="15" customHeight="1">
      <c r="A73" s="103">
        <v>55</v>
      </c>
      <c r="B73" s="107" t="s">
        <v>147</v>
      </c>
      <c r="C73" s="101">
        <v>3</v>
      </c>
      <c r="D73" s="103" t="s">
        <v>11</v>
      </c>
      <c r="E73" s="98">
        <f t="shared" ref="E73:E79" si="21">SUM(F73:I73)</f>
        <v>18</v>
      </c>
      <c r="F73" s="94">
        <v>9</v>
      </c>
      <c r="G73" s="94">
        <v>3</v>
      </c>
      <c r="H73" s="94">
        <v>6</v>
      </c>
      <c r="I73" s="75"/>
      <c r="J73" s="98">
        <f>ROUNDUP(F73/$C$33,0)</f>
        <v>1</v>
      </c>
      <c r="K73" s="76">
        <f>ROUNDUP((G73+H73+I73)/$C$51,0)</f>
        <v>1</v>
      </c>
    </row>
    <row r="74" spans="1:11" s="50" customFormat="1" ht="15" customHeight="1">
      <c r="A74" s="20">
        <v>56</v>
      </c>
      <c r="B74" s="114" t="s">
        <v>112</v>
      </c>
      <c r="C74" s="76">
        <v>2</v>
      </c>
      <c r="D74" s="77" t="s">
        <v>11</v>
      </c>
      <c r="E74" s="75">
        <f t="shared" si="21"/>
        <v>18</v>
      </c>
      <c r="F74" s="76">
        <v>9</v>
      </c>
      <c r="G74" s="76">
        <v>3</v>
      </c>
      <c r="H74" s="76">
        <v>6</v>
      </c>
      <c r="I74" s="75"/>
      <c r="J74" s="75">
        <f>ROUNDUP(F74/$C$51,0)</f>
        <v>1</v>
      </c>
      <c r="K74" s="76">
        <f>ROUNDUP((G74+H74+I74)/$C$51,0)</f>
        <v>1</v>
      </c>
    </row>
    <row r="75" spans="1:11" s="50" customFormat="1" ht="15" customHeight="1">
      <c r="A75" s="20">
        <v>57</v>
      </c>
      <c r="B75" s="114" t="s">
        <v>109</v>
      </c>
      <c r="C75" s="76">
        <v>3</v>
      </c>
      <c r="D75" s="77" t="s">
        <v>11</v>
      </c>
      <c r="E75" s="75">
        <f t="shared" si="21"/>
        <v>33</v>
      </c>
      <c r="F75" s="78">
        <v>18</v>
      </c>
      <c r="G75" s="78">
        <v>5</v>
      </c>
      <c r="H75" s="78">
        <v>10</v>
      </c>
      <c r="I75" s="75"/>
      <c r="J75" s="75">
        <f>ROUNDUP(F75/$C$72,0)</f>
        <v>2</v>
      </c>
      <c r="K75" s="76">
        <f t="shared" ref="K75:K80" si="22">ROUNDUP((G75+H75+I75)/$C$51,0)</f>
        <v>2</v>
      </c>
    </row>
    <row r="76" spans="1:11" s="55" customFormat="1" ht="15" customHeight="1">
      <c r="A76" s="103">
        <v>58</v>
      </c>
      <c r="B76" s="114" t="s">
        <v>148</v>
      </c>
      <c r="C76" s="100">
        <v>4</v>
      </c>
      <c r="D76" s="97" t="s">
        <v>10</v>
      </c>
      <c r="E76" s="99">
        <f t="shared" si="21"/>
        <v>36</v>
      </c>
      <c r="F76" s="106">
        <v>18</v>
      </c>
      <c r="G76" s="106">
        <v>6</v>
      </c>
      <c r="H76" s="106">
        <v>12</v>
      </c>
      <c r="I76" s="99"/>
      <c r="J76" s="99">
        <f>ROUNDUP(F76/$C$72,0)</f>
        <v>2</v>
      </c>
      <c r="K76" s="76">
        <f t="shared" si="22"/>
        <v>2</v>
      </c>
    </row>
    <row r="77" spans="1:11" s="56" customFormat="1" ht="15" customHeight="1">
      <c r="A77" s="20">
        <v>59</v>
      </c>
      <c r="B77" s="114" t="s">
        <v>104</v>
      </c>
      <c r="C77" s="76">
        <v>3</v>
      </c>
      <c r="D77" s="77" t="s">
        <v>10</v>
      </c>
      <c r="E77" s="75">
        <f t="shared" si="21"/>
        <v>27</v>
      </c>
      <c r="F77" s="78">
        <v>18</v>
      </c>
      <c r="G77" s="78">
        <v>3</v>
      </c>
      <c r="H77" s="78">
        <v>6</v>
      </c>
      <c r="I77" s="75"/>
      <c r="J77" s="75">
        <f>ROUNDUP(F77/$C$72,0)</f>
        <v>2</v>
      </c>
      <c r="K77" s="76">
        <f t="shared" si="22"/>
        <v>1</v>
      </c>
    </row>
    <row r="78" spans="1:11" s="56" customFormat="1" ht="15" customHeight="1">
      <c r="A78" s="103">
        <v>60</v>
      </c>
      <c r="B78" s="115" t="s">
        <v>149</v>
      </c>
      <c r="C78" s="96">
        <v>4</v>
      </c>
      <c r="D78" s="97" t="s">
        <v>11</v>
      </c>
      <c r="E78" s="99">
        <f t="shared" si="21"/>
        <v>36</v>
      </c>
      <c r="F78" s="100">
        <v>9</v>
      </c>
      <c r="G78" s="99">
        <v>9</v>
      </c>
      <c r="H78" s="99">
        <v>18</v>
      </c>
      <c r="I78" s="99"/>
      <c r="J78" s="99">
        <f>ROUNDUP(F78/$C$72,0)</f>
        <v>1</v>
      </c>
      <c r="K78" s="76">
        <f t="shared" si="22"/>
        <v>3</v>
      </c>
    </row>
    <row r="79" spans="1:11">
      <c r="A79" s="121">
        <v>61</v>
      </c>
      <c r="B79" s="114" t="s">
        <v>23</v>
      </c>
      <c r="C79" s="76">
        <v>2</v>
      </c>
      <c r="D79" s="77" t="s">
        <v>11</v>
      </c>
      <c r="E79" s="75">
        <f t="shared" si="21"/>
        <v>18</v>
      </c>
      <c r="F79" s="75"/>
      <c r="G79" s="75"/>
      <c r="H79" s="75">
        <v>18</v>
      </c>
      <c r="I79" s="75"/>
      <c r="J79" s="75">
        <f>ROUNDUP(F79/$C$72,0)</f>
        <v>0</v>
      </c>
      <c r="K79" s="76">
        <f t="shared" si="22"/>
        <v>2</v>
      </c>
    </row>
    <row r="80" spans="1:11">
      <c r="A80" s="122">
        <v>62</v>
      </c>
      <c r="B80" s="114" t="s">
        <v>128</v>
      </c>
      <c r="C80" s="76">
        <v>8</v>
      </c>
      <c r="D80" s="77" t="s">
        <v>10</v>
      </c>
      <c r="E80" s="75"/>
      <c r="F80" s="78"/>
      <c r="G80" s="78"/>
      <c r="H80" s="78"/>
      <c r="I80" s="75"/>
      <c r="J80" s="75">
        <f>ROUNDUP(F80/15,0)</f>
        <v>0</v>
      </c>
      <c r="K80" s="76">
        <f t="shared" si="22"/>
        <v>0</v>
      </c>
    </row>
    <row r="81" spans="1:11" ht="13.5">
      <c r="A81" s="91"/>
      <c r="B81" s="40" t="s">
        <v>12</v>
      </c>
      <c r="C81" s="18">
        <f>SUM(C73:C80)</f>
        <v>29</v>
      </c>
      <c r="D81" s="19">
        <f>COUNTIF(D73:D80,"e")</f>
        <v>3</v>
      </c>
      <c r="E81" s="17">
        <f t="shared" ref="E81:K81" si="23">SUM(E73:E80)</f>
        <v>186</v>
      </c>
      <c r="F81" s="17">
        <f t="shared" si="23"/>
        <v>81</v>
      </c>
      <c r="G81" s="17">
        <f t="shared" si="23"/>
        <v>29</v>
      </c>
      <c r="H81" s="17">
        <f t="shared" si="23"/>
        <v>76</v>
      </c>
      <c r="I81" s="17">
        <f t="shared" si="23"/>
        <v>0</v>
      </c>
      <c r="J81" s="17">
        <f t="shared" si="23"/>
        <v>9</v>
      </c>
      <c r="K81" s="17">
        <f t="shared" si="23"/>
        <v>12</v>
      </c>
    </row>
    <row r="82" spans="1:11" s="3" customFormat="1">
      <c r="A82" s="91"/>
      <c r="B82" s="88" t="s">
        <v>124</v>
      </c>
      <c r="C82" s="57">
        <f>C12+C21+C32+C41+C50+C60+C71+C81</f>
        <v>210</v>
      </c>
      <c r="D82" s="57">
        <f>D12+D21+D32+D41+D50+D60+D71+D81</f>
        <v>22</v>
      </c>
      <c r="E82" s="57">
        <f>E12+E21+E32+E41+E50+E60+E71+E81</f>
        <v>1440</v>
      </c>
      <c r="F82" s="57">
        <f>F12+F21+F32+F41+F50+F60+F71+F81</f>
        <v>594</v>
      </c>
      <c r="G82" s="57">
        <f>ROUNDUP(G12+G21+G32+G41+G50+G60+G71+G81,0)</f>
        <v>296</v>
      </c>
      <c r="H82" s="57">
        <f>ROUNDUP(H12+H21+H32+H41+H50+H60+H71+H81,0)</f>
        <v>550</v>
      </c>
      <c r="I82" s="57">
        <f>I12+I21+I32+I41+I50+I60+I71+I81</f>
        <v>0</v>
      </c>
      <c r="J82" s="7"/>
      <c r="K82" s="7"/>
    </row>
    <row r="83" spans="1:11" s="3" customFormat="1" ht="13.5">
      <c r="A83" s="91"/>
      <c r="B83" s="89" t="s">
        <v>13</v>
      </c>
      <c r="C83" s="15"/>
      <c r="D83" s="13"/>
      <c r="E83" s="11"/>
      <c r="F83" s="12">
        <f>(F82/E82)*100</f>
        <v>41.25</v>
      </c>
      <c r="G83" s="12">
        <f>(G82/E82)*100</f>
        <v>20.555555555555554</v>
      </c>
      <c r="H83" s="12">
        <f>(H82/E82)*100</f>
        <v>38.194444444444443</v>
      </c>
      <c r="I83" s="12">
        <f>(I82/E82)*100</f>
        <v>0</v>
      </c>
      <c r="J83" s="8"/>
      <c r="K83" s="9"/>
    </row>
    <row r="84" spans="1:11" s="3" customFormat="1">
      <c r="A84" s="4"/>
      <c r="B84" s="1"/>
      <c r="C84" s="14"/>
      <c r="D84" s="2"/>
      <c r="E84" s="2"/>
      <c r="F84" s="2"/>
      <c r="G84" s="2"/>
      <c r="H84" s="2"/>
      <c r="I84" s="2"/>
      <c r="J84" s="2"/>
      <c r="K84" s="5"/>
    </row>
  </sheetData>
  <sheetProtection selectLockedCells="1" selectUnlockedCells="1"/>
  <mergeCells count="3">
    <mergeCell ref="A60:A61"/>
    <mergeCell ref="B1:K1"/>
    <mergeCell ref="B2:K2"/>
  </mergeCells>
  <phoneticPr fontId="0" type="noConversion"/>
  <pageMargins left="0.70866141732283472" right="0.70866141732283472" top="0.55118110236220474" bottom="0.55118110236220474" header="0.31496062992125984" footer="0.31496062992125984"/>
  <pageSetup paperSize="9" scale="84" firstPageNumber="0" fitToHeight="0" orientation="portrait" horizontalDpi="300" verticalDpi="300" r:id="rId1"/>
  <headerFooter alignWithMargins="0">
    <oddHeader>&amp;RZałącznik nr 1</oddHeader>
  </headerFooter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B18" sqref="B18"/>
    </sheetView>
  </sheetViews>
  <sheetFormatPr defaultColWidth="11.42578125" defaultRowHeight="12.75"/>
  <cols>
    <col min="1" max="1" width="71.7109375" customWidth="1"/>
  </cols>
  <sheetData>
    <row r="1" spans="1:5">
      <c r="A1" t="s">
        <v>54</v>
      </c>
      <c r="B1" t="s">
        <v>96</v>
      </c>
      <c r="C1" t="s">
        <v>97</v>
      </c>
      <c r="D1" t="s">
        <v>98</v>
      </c>
      <c r="E1" t="s">
        <v>99</v>
      </c>
    </row>
    <row r="2" spans="1:5" ht="15.95" customHeight="1">
      <c r="A2" s="35" t="s">
        <v>55</v>
      </c>
      <c r="B2" s="34" t="s">
        <v>67</v>
      </c>
      <c r="C2" t="e">
        <f>SUMIF(#REF!,B2,#REF!)</f>
        <v>#REF!</v>
      </c>
      <c r="D2">
        <v>6</v>
      </c>
      <c r="E2" t="e">
        <f>C2/D2</f>
        <v>#REF!</v>
      </c>
    </row>
    <row r="3" spans="1:5" ht="15.95" customHeight="1">
      <c r="A3" s="35" t="s">
        <v>56</v>
      </c>
      <c r="B3" s="34" t="s">
        <v>68</v>
      </c>
      <c r="C3" t="e">
        <f>SUMIF(#REF!,B3,#REF!)</f>
        <v>#REF!</v>
      </c>
      <c r="D3">
        <v>6</v>
      </c>
      <c r="E3" t="e">
        <f t="shared" ref="E3:E23" si="0">C3/D3</f>
        <v>#REF!</v>
      </c>
    </row>
    <row r="4" spans="1:5" ht="15.95" customHeight="1">
      <c r="A4" s="35" t="s">
        <v>57</v>
      </c>
      <c r="B4" s="34" t="s">
        <v>91</v>
      </c>
      <c r="C4" t="e">
        <f>SUMIF(#REF!,B4,#REF!)</f>
        <v>#REF!</v>
      </c>
      <c r="D4">
        <v>5</v>
      </c>
      <c r="E4" t="e">
        <f t="shared" si="0"/>
        <v>#REF!</v>
      </c>
    </row>
    <row r="5" spans="1:5" ht="15.95" customHeight="1">
      <c r="A5" s="35" t="s">
        <v>58</v>
      </c>
      <c r="B5" s="34" t="s">
        <v>69</v>
      </c>
      <c r="C5" t="e">
        <f>SUMIF(#REF!,B5,#REF!)</f>
        <v>#REF!</v>
      </c>
      <c r="D5">
        <v>4</v>
      </c>
      <c r="E5" t="e">
        <f t="shared" si="0"/>
        <v>#REF!</v>
      </c>
    </row>
    <row r="6" spans="1:5" ht="15.95" customHeight="1">
      <c r="A6" s="35" t="s">
        <v>59</v>
      </c>
      <c r="B6" s="34" t="s">
        <v>70</v>
      </c>
      <c r="C6" t="e">
        <f>SUMIF(#REF!,B6,#REF!)</f>
        <v>#REF!</v>
      </c>
      <c r="E6" t="e">
        <f t="shared" si="0"/>
        <v>#REF!</v>
      </c>
    </row>
    <row r="7" spans="1:5" ht="15.95" customHeight="1">
      <c r="A7" s="35" t="s">
        <v>60</v>
      </c>
      <c r="B7" s="34" t="s">
        <v>48</v>
      </c>
      <c r="C7" t="e">
        <f>SUMIF(#REF!,B7,#REF!)</f>
        <v>#REF!</v>
      </c>
      <c r="D7">
        <v>11</v>
      </c>
      <c r="E7" t="e">
        <f t="shared" si="0"/>
        <v>#REF!</v>
      </c>
    </row>
    <row r="8" spans="1:5" ht="15.95" customHeight="1">
      <c r="A8" s="35" t="s">
        <v>61</v>
      </c>
      <c r="B8" s="34" t="s">
        <v>71</v>
      </c>
      <c r="C8" t="e">
        <f>SUMIF(#REF!,B8,#REF!)</f>
        <v>#REF!</v>
      </c>
      <c r="D8">
        <v>4</v>
      </c>
      <c r="E8" t="e">
        <f t="shared" si="0"/>
        <v>#REF!</v>
      </c>
    </row>
    <row r="9" spans="1:5" ht="15.95" customHeight="1">
      <c r="A9" s="35" t="s">
        <v>62</v>
      </c>
      <c r="B9" s="34" t="s">
        <v>72</v>
      </c>
      <c r="C9" t="e">
        <f>SUMIF(#REF!,B9,#REF!)</f>
        <v>#REF!</v>
      </c>
      <c r="D9">
        <v>7</v>
      </c>
      <c r="E9" t="e">
        <f t="shared" si="0"/>
        <v>#REF!</v>
      </c>
    </row>
    <row r="10" spans="1:5" ht="15.95" customHeight="1">
      <c r="A10" s="35" t="s">
        <v>63</v>
      </c>
      <c r="B10" s="34" t="s">
        <v>73</v>
      </c>
      <c r="C10" t="e">
        <f>SUMIF(#REF!,B10,#REF!)</f>
        <v>#REF!</v>
      </c>
      <c r="D10">
        <v>5</v>
      </c>
      <c r="E10" t="e">
        <f t="shared" si="0"/>
        <v>#REF!</v>
      </c>
    </row>
    <row r="11" spans="1:5" ht="15.95" customHeight="1">
      <c r="A11" s="35" t="s">
        <v>64</v>
      </c>
      <c r="B11" s="34" t="s">
        <v>74</v>
      </c>
      <c r="C11" t="e">
        <f>SUMIF(#REF!,B11,#REF!)</f>
        <v>#REF!</v>
      </c>
      <c r="D11">
        <v>9</v>
      </c>
      <c r="E11" t="e">
        <f t="shared" si="0"/>
        <v>#REF!</v>
      </c>
    </row>
    <row r="12" spans="1:5" ht="15.95" customHeight="1">
      <c r="A12" s="35" t="s">
        <v>65</v>
      </c>
      <c r="B12" s="34" t="s">
        <v>75</v>
      </c>
      <c r="C12" t="e">
        <f>SUMIF(#REF!,B12,#REF!)</f>
        <v>#REF!</v>
      </c>
      <c r="D12">
        <v>3</v>
      </c>
      <c r="E12" t="e">
        <f t="shared" si="0"/>
        <v>#REF!</v>
      </c>
    </row>
    <row r="13" spans="1:5" ht="15.95" customHeight="1">
      <c r="A13" s="35" t="s">
        <v>66</v>
      </c>
      <c r="B13" s="34" t="s">
        <v>46</v>
      </c>
      <c r="C13" t="e">
        <f>SUMIF(#REF!,B13,#REF!)</f>
        <v>#REF!</v>
      </c>
      <c r="D13">
        <v>10</v>
      </c>
      <c r="E13" t="e">
        <f t="shared" si="0"/>
        <v>#REF!</v>
      </c>
    </row>
    <row r="14" spans="1:5" ht="15.95" customHeight="1">
      <c r="A14" s="36" t="s">
        <v>76</v>
      </c>
      <c r="B14" s="34" t="s">
        <v>77</v>
      </c>
      <c r="C14" t="e">
        <f>SUMIF(#REF!,B14,#REF!)</f>
        <v>#REF!</v>
      </c>
      <c r="D14">
        <v>4</v>
      </c>
      <c r="E14" t="e">
        <f t="shared" si="0"/>
        <v>#REF!</v>
      </c>
    </row>
    <row r="15" spans="1:5" ht="15.95" customHeight="1">
      <c r="A15" s="36" t="s">
        <v>78</v>
      </c>
      <c r="B15" s="34" t="s">
        <v>79</v>
      </c>
      <c r="C15" t="e">
        <f>SUMIF(#REF!,B15,#REF!)</f>
        <v>#REF!</v>
      </c>
      <c r="D15">
        <v>5</v>
      </c>
      <c r="E15" t="e">
        <f t="shared" si="0"/>
        <v>#REF!</v>
      </c>
    </row>
    <row r="16" spans="1:5" ht="15.95" customHeight="1">
      <c r="A16" s="37" t="s">
        <v>80</v>
      </c>
      <c r="B16" s="34" t="s">
        <v>84</v>
      </c>
      <c r="C16" t="e">
        <f>SUMIF(#REF!,B16,#REF!)</f>
        <v>#REF!</v>
      </c>
      <c r="E16" t="e">
        <f t="shared" si="0"/>
        <v>#REF!</v>
      </c>
    </row>
    <row r="17" spans="1:5" ht="15.95" customHeight="1">
      <c r="A17" s="36" t="s">
        <v>81</v>
      </c>
      <c r="B17" s="34" t="s">
        <v>108</v>
      </c>
      <c r="C17" t="e">
        <f>SUMIF(#REF!,B17,#REF!)</f>
        <v>#REF!</v>
      </c>
      <c r="D17">
        <v>9</v>
      </c>
      <c r="E17" t="e">
        <f t="shared" si="0"/>
        <v>#REF!</v>
      </c>
    </row>
    <row r="18" spans="1:5" ht="15.95" customHeight="1">
      <c r="A18" s="36" t="s">
        <v>82</v>
      </c>
      <c r="B18" s="34" t="s">
        <v>85</v>
      </c>
      <c r="C18" t="e">
        <f>SUMIF(#REF!,B18,#REF!)</f>
        <v>#REF!</v>
      </c>
      <c r="D18">
        <v>4</v>
      </c>
      <c r="E18" t="e">
        <f t="shared" si="0"/>
        <v>#REF!</v>
      </c>
    </row>
    <row r="19" spans="1:5" ht="15.95" customHeight="1">
      <c r="A19" s="36" t="s">
        <v>83</v>
      </c>
      <c r="B19" s="34" t="s">
        <v>86</v>
      </c>
      <c r="C19" t="e">
        <f>SUMIF(#REF!,B19,#REF!)</f>
        <v>#REF!</v>
      </c>
      <c r="D19">
        <v>5</v>
      </c>
      <c r="E19" t="e">
        <f t="shared" si="0"/>
        <v>#REF!</v>
      </c>
    </row>
    <row r="20" spans="1:5" ht="15.95" customHeight="1">
      <c r="A20" s="36" t="s">
        <v>87</v>
      </c>
      <c r="B20" s="34" t="s">
        <v>89</v>
      </c>
      <c r="C20" t="e">
        <f>SUMIF(#REF!,B20,#REF!)</f>
        <v>#REF!</v>
      </c>
      <c r="E20" t="e">
        <f t="shared" si="0"/>
        <v>#REF!</v>
      </c>
    </row>
    <row r="21" spans="1:5" ht="15.95" customHeight="1">
      <c r="A21" s="36" t="s">
        <v>88</v>
      </c>
      <c r="B21" s="34" t="s">
        <v>90</v>
      </c>
      <c r="C21" t="e">
        <f>SUMIF(#REF!,B21,#REF!)</f>
        <v>#REF!</v>
      </c>
      <c r="E21" t="e">
        <f t="shared" si="0"/>
        <v>#REF!</v>
      </c>
    </row>
    <row r="22" spans="1:5">
      <c r="A22" s="38" t="s">
        <v>95</v>
      </c>
      <c r="B22" s="39" t="s">
        <v>94</v>
      </c>
      <c r="C22" t="e">
        <f>SUMIF(#REF!,B22,#REF!)</f>
        <v>#REF!</v>
      </c>
      <c r="E22" t="e">
        <f t="shared" si="0"/>
        <v>#REF!</v>
      </c>
    </row>
    <row r="23" spans="1:5">
      <c r="A23" s="38" t="s">
        <v>93</v>
      </c>
      <c r="B23" s="39" t="s">
        <v>93</v>
      </c>
      <c r="C23" t="e">
        <f>SUMIF(#REF!,B23,#REF!)</f>
        <v>#REF!</v>
      </c>
      <c r="E23" t="e">
        <f t="shared" si="0"/>
        <v>#REF!</v>
      </c>
    </row>
    <row r="24" spans="1:5">
      <c r="C24" t="e">
        <f>SUM(C2:C23)-C22-C21-C20</f>
        <v>#REF!</v>
      </c>
      <c r="D24">
        <f>SUM(D2:D19)</f>
        <v>97</v>
      </c>
      <c r="E24" t="e">
        <f>C24/D24</f>
        <v>#REF!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L16"/>
  <sheetViews>
    <sheetView topLeftCell="B6" zoomScale="115" zoomScaleNormal="115" zoomScalePageLayoutView="115" workbookViewId="0">
      <selection activeCell="C21" sqref="C21"/>
    </sheetView>
  </sheetViews>
  <sheetFormatPr defaultColWidth="8.85546875" defaultRowHeight="12.75"/>
  <cols>
    <col min="1" max="1" width="0" hidden="1" customWidth="1"/>
    <col min="2" max="2" width="5.85546875" customWidth="1"/>
    <col min="3" max="3" width="44.42578125" customWidth="1"/>
    <col min="4" max="8" width="6.28515625" customWidth="1"/>
    <col min="9" max="10" width="5.42578125" customWidth="1"/>
    <col min="11" max="12" width="6.28515625" customWidth="1"/>
  </cols>
  <sheetData>
    <row r="1" spans="3:12">
      <c r="C1" s="127" t="s">
        <v>14</v>
      </c>
      <c r="D1" s="128"/>
      <c r="E1" s="128"/>
      <c r="F1" s="128"/>
      <c r="G1" s="128"/>
      <c r="H1" s="128"/>
      <c r="I1" s="128"/>
      <c r="J1" s="128"/>
      <c r="K1" s="128"/>
      <c r="L1" s="129"/>
    </row>
    <row r="2" spans="3:12" ht="45" customHeight="1">
      <c r="C2" s="126" t="s">
        <v>130</v>
      </c>
      <c r="D2" s="126"/>
      <c r="E2" s="126"/>
      <c r="F2" s="126"/>
      <c r="G2" s="126"/>
      <c r="H2" s="126"/>
      <c r="I2" s="126"/>
      <c r="J2" s="126"/>
      <c r="K2" s="126"/>
      <c r="L2" s="126"/>
    </row>
    <row r="3" spans="3:12" ht="101.25">
      <c r="C3" s="25" t="s">
        <v>0</v>
      </c>
      <c r="D3" s="26" t="s">
        <v>1</v>
      </c>
      <c r="E3" s="27" t="s">
        <v>2</v>
      </c>
      <c r="F3" s="27" t="s">
        <v>3</v>
      </c>
      <c r="G3" s="28" t="s">
        <v>4</v>
      </c>
      <c r="H3" s="29" t="s">
        <v>5</v>
      </c>
      <c r="I3" s="29" t="s">
        <v>6</v>
      </c>
      <c r="J3" s="27" t="s">
        <v>7</v>
      </c>
      <c r="K3" s="28" t="s">
        <v>8</v>
      </c>
      <c r="L3" s="28" t="s">
        <v>9</v>
      </c>
    </row>
    <row r="4" spans="3:12" ht="15" customHeight="1">
      <c r="C4" s="58" t="s">
        <v>29</v>
      </c>
      <c r="D4" s="59"/>
      <c r="E4" s="59"/>
      <c r="F4" s="59"/>
      <c r="G4" s="59"/>
      <c r="H4" s="59"/>
      <c r="I4" s="59"/>
      <c r="J4" s="59"/>
      <c r="K4" s="59"/>
      <c r="L4" s="60"/>
    </row>
    <row r="5" spans="3:12" ht="15" customHeight="1">
      <c r="C5" s="82" t="s">
        <v>126</v>
      </c>
      <c r="D5" s="83">
        <v>2</v>
      </c>
      <c r="E5" s="84" t="s">
        <v>11</v>
      </c>
      <c r="F5" s="85">
        <v>18</v>
      </c>
      <c r="G5" s="69">
        <v>18</v>
      </c>
      <c r="H5" s="30"/>
      <c r="I5" s="30"/>
      <c r="J5" s="31"/>
      <c r="K5" s="16">
        <v>2</v>
      </c>
      <c r="L5" s="16">
        <f>ROUNDUP((H5+I5+J5)/15,0)</f>
        <v>0</v>
      </c>
    </row>
    <row r="6" spans="3:12" ht="15" customHeight="1">
      <c r="C6" s="82" t="s">
        <v>39</v>
      </c>
      <c r="D6" s="83">
        <v>2</v>
      </c>
      <c r="E6" s="84" t="s">
        <v>11</v>
      </c>
      <c r="F6" s="85">
        <v>18</v>
      </c>
      <c r="G6" s="69">
        <v>18</v>
      </c>
      <c r="H6" s="30"/>
      <c r="I6" s="30"/>
      <c r="J6" s="31"/>
      <c r="K6" s="16">
        <v>2</v>
      </c>
      <c r="L6" s="16">
        <f>ROUNDUP((H6+I6+J6)/15,0)</f>
        <v>0</v>
      </c>
    </row>
    <row r="7" spans="3:12" ht="15" customHeight="1">
      <c r="C7" s="58" t="s">
        <v>30</v>
      </c>
      <c r="D7" s="59"/>
      <c r="E7" s="59"/>
      <c r="F7" s="59"/>
      <c r="G7" s="59"/>
      <c r="H7" s="59"/>
      <c r="I7" s="59"/>
      <c r="J7" s="59"/>
      <c r="K7" s="59"/>
      <c r="L7" s="60"/>
    </row>
    <row r="8" spans="3:12" ht="15" customHeight="1">
      <c r="C8" s="82" t="s">
        <v>31</v>
      </c>
      <c r="D8" s="83">
        <v>2</v>
      </c>
      <c r="E8" s="84" t="s">
        <v>11</v>
      </c>
      <c r="F8" s="85">
        <v>18</v>
      </c>
      <c r="G8" s="69">
        <v>18</v>
      </c>
      <c r="H8" s="30"/>
      <c r="I8" s="30"/>
      <c r="J8" s="31"/>
      <c r="K8" s="16">
        <v>2</v>
      </c>
      <c r="L8" s="16">
        <f>ROUNDUP((H8+I8+J8)/15,0)</f>
        <v>0</v>
      </c>
    </row>
    <row r="9" spans="3:12" ht="15" customHeight="1">
      <c r="C9" s="82" t="s">
        <v>32</v>
      </c>
      <c r="D9" s="83">
        <v>2</v>
      </c>
      <c r="E9" s="84" t="s">
        <v>11</v>
      </c>
      <c r="F9" s="85">
        <v>18</v>
      </c>
      <c r="G9" s="69">
        <v>18</v>
      </c>
      <c r="H9" s="30"/>
      <c r="I9" s="30"/>
      <c r="J9" s="31"/>
      <c r="K9" s="16">
        <v>2</v>
      </c>
      <c r="L9" s="16">
        <f>H9/15</f>
        <v>0</v>
      </c>
    </row>
    <row r="10" spans="3:12" ht="15" customHeight="1">
      <c r="C10" s="58" t="s">
        <v>125</v>
      </c>
      <c r="D10" s="59"/>
      <c r="E10" s="59"/>
      <c r="F10" s="59"/>
      <c r="G10" s="59"/>
      <c r="H10" s="59"/>
      <c r="I10" s="59"/>
      <c r="J10" s="59"/>
      <c r="K10" s="59"/>
      <c r="L10" s="60"/>
    </row>
    <row r="11" spans="3:12" ht="15" customHeight="1">
      <c r="C11" s="82" t="s">
        <v>33</v>
      </c>
      <c r="D11" s="83">
        <v>1</v>
      </c>
      <c r="E11" s="84" t="s">
        <v>11</v>
      </c>
      <c r="F11" s="85">
        <v>9</v>
      </c>
      <c r="G11" s="69">
        <v>9</v>
      </c>
      <c r="H11" s="30"/>
      <c r="I11" s="30"/>
      <c r="J11" s="31"/>
      <c r="K11" s="16">
        <f>G11/15</f>
        <v>0.6</v>
      </c>
      <c r="L11" s="16">
        <f>H11/15</f>
        <v>0</v>
      </c>
    </row>
    <row r="12" spans="3:12" ht="15" customHeight="1">
      <c r="C12" s="82" t="s">
        <v>34</v>
      </c>
      <c r="D12" s="83">
        <v>1</v>
      </c>
      <c r="E12" s="84" t="s">
        <v>11</v>
      </c>
      <c r="F12" s="85">
        <v>9</v>
      </c>
      <c r="G12" s="69">
        <v>9</v>
      </c>
      <c r="H12" s="30"/>
      <c r="I12" s="30"/>
      <c r="J12" s="31"/>
      <c r="K12" s="16">
        <f t="shared" ref="K12:L16" si="0">G12/15</f>
        <v>0.6</v>
      </c>
      <c r="L12" s="16">
        <f t="shared" si="0"/>
        <v>0</v>
      </c>
    </row>
    <row r="13" spans="3:12" ht="15" customHeight="1">
      <c r="C13" s="82" t="s">
        <v>35</v>
      </c>
      <c r="D13" s="83">
        <v>1</v>
      </c>
      <c r="E13" s="84" t="s">
        <v>11</v>
      </c>
      <c r="F13" s="85">
        <v>9</v>
      </c>
      <c r="G13" s="69">
        <v>9</v>
      </c>
      <c r="H13" s="30"/>
      <c r="I13" s="30"/>
      <c r="J13" s="31"/>
      <c r="K13" s="16">
        <f t="shared" si="0"/>
        <v>0.6</v>
      </c>
      <c r="L13" s="16">
        <f t="shared" si="0"/>
        <v>0</v>
      </c>
    </row>
    <row r="14" spans="3:12" ht="15" customHeight="1">
      <c r="C14" s="82" t="s">
        <v>36</v>
      </c>
      <c r="D14" s="83">
        <v>1</v>
      </c>
      <c r="E14" s="84" t="s">
        <v>11</v>
      </c>
      <c r="F14" s="85">
        <v>9</v>
      </c>
      <c r="G14" s="69">
        <v>9</v>
      </c>
      <c r="H14" s="30"/>
      <c r="I14" s="30"/>
      <c r="J14" s="31"/>
      <c r="K14" s="16">
        <f t="shared" si="0"/>
        <v>0.6</v>
      </c>
      <c r="L14" s="16">
        <f t="shared" si="0"/>
        <v>0</v>
      </c>
    </row>
    <row r="15" spans="3:12" ht="15" customHeight="1">
      <c r="C15" s="82" t="s">
        <v>37</v>
      </c>
      <c r="D15" s="83">
        <v>1</v>
      </c>
      <c r="E15" s="84" t="s">
        <v>11</v>
      </c>
      <c r="F15" s="85">
        <v>9</v>
      </c>
      <c r="G15" s="69">
        <v>9</v>
      </c>
      <c r="H15" s="30"/>
      <c r="I15" s="30"/>
      <c r="J15" s="31"/>
      <c r="K15" s="16">
        <f t="shared" si="0"/>
        <v>0.6</v>
      </c>
      <c r="L15" s="16">
        <f t="shared" si="0"/>
        <v>0</v>
      </c>
    </row>
    <row r="16" spans="3:12" ht="15" customHeight="1">
      <c r="C16" s="82" t="s">
        <v>38</v>
      </c>
      <c r="D16" s="83">
        <v>1</v>
      </c>
      <c r="E16" s="84" t="s">
        <v>11</v>
      </c>
      <c r="F16" s="85">
        <v>9</v>
      </c>
      <c r="G16" s="69">
        <v>9</v>
      </c>
      <c r="H16" s="30"/>
      <c r="I16" s="30"/>
      <c r="J16" s="31"/>
      <c r="K16" s="16">
        <f t="shared" si="0"/>
        <v>0.6</v>
      </c>
      <c r="L16" s="16">
        <f t="shared" si="0"/>
        <v>0</v>
      </c>
    </row>
  </sheetData>
  <mergeCells count="2">
    <mergeCell ref="C1:L1"/>
    <mergeCell ref="C2:L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96" orientation="portrait" horizontalDpi="300" verticalDpi="300" r:id="rId1"/>
  <headerFooter>
    <oddHeader>&amp;RZałącznik nr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semestr I-VIII nst</vt:lpstr>
      <vt:lpstr>Arkusz1</vt:lpstr>
      <vt:lpstr>Przedmioty humanis. nst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marta.czyzykiewicz</cp:lastModifiedBy>
  <cp:lastPrinted>2019-05-16T13:18:40Z</cp:lastPrinted>
  <dcterms:created xsi:type="dcterms:W3CDTF">2013-01-21T11:52:24Z</dcterms:created>
  <dcterms:modified xsi:type="dcterms:W3CDTF">2019-05-20T06:51:14Z</dcterms:modified>
</cp:coreProperties>
</file>